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12384" windowHeight="9312" activeTab="0"/>
  </bookViews>
  <sheets>
    <sheet name="Sheet1" sheetId="1" r:id="rId1"/>
    <sheet name="Sheet2" sheetId="2" r:id="rId2"/>
    <sheet name="Sheet3" sheetId="3" r:id="rId3"/>
  </sheets>
  <definedNames>
    <definedName name="_xlnm.Print_Area" localSheetId="0">'Sheet1'!$A$1:$G$197</definedName>
  </definedNames>
  <calcPr fullCalcOnLoad="1"/>
</workbook>
</file>

<file path=xl/sharedStrings.xml><?xml version="1.0" encoding="utf-8"?>
<sst xmlns="http://schemas.openxmlformats.org/spreadsheetml/2006/main" count="235" uniqueCount="148">
  <si>
    <t>patients</t>
  </si>
  <si>
    <t>Data Source</t>
  </si>
  <si>
    <t>per visit</t>
  </si>
  <si>
    <t>per patient</t>
  </si>
  <si>
    <t>Units</t>
  </si>
  <si>
    <t>Factors</t>
  </si>
  <si>
    <t>per test</t>
  </si>
  <si>
    <t>per clinic</t>
  </si>
  <si>
    <t>per doppler</t>
  </si>
  <si>
    <t>Guideline Program Cost Data</t>
  </si>
  <si>
    <t>High patient satisfaction with whirlpool therapy.</t>
  </si>
  <si>
    <t>Population at Risk Data</t>
  </si>
  <si>
    <t>Total Patient Population at Care Center</t>
  </si>
  <si>
    <t>Adults (over 21)</t>
  </si>
  <si>
    <t>Description</t>
  </si>
  <si>
    <t>Net Present Value Annual Costs</t>
  </si>
  <si>
    <t>Incremental incidents or recurrences not in prevalence</t>
  </si>
  <si>
    <t>n/a</t>
  </si>
  <si>
    <t>Total Target Patients</t>
  </si>
  <si>
    <t>Population Subset</t>
  </si>
  <si>
    <t>Physical therapy</t>
  </si>
  <si>
    <t>Average number of visits per patient</t>
  </si>
  <si>
    <t>Whirlpool therapy</t>
  </si>
  <si>
    <t>Infectious Disease</t>
  </si>
  <si>
    <t>Procedure costs not included in visits</t>
  </si>
  <si>
    <t>Average number of procedures per patient</t>
  </si>
  <si>
    <t>% patients seen</t>
  </si>
  <si>
    <t>Cost of procedure - surgical</t>
  </si>
  <si>
    <t>Cost of visit - FP</t>
  </si>
  <si>
    <t>Cost of visit - RN</t>
  </si>
  <si>
    <t>Cost of visit - ancillary service</t>
  </si>
  <si>
    <t>Cost of visit - referral</t>
  </si>
  <si>
    <t>% of referals to vascular surgery</t>
  </si>
  <si>
    <t>per procedure</t>
  </si>
  <si>
    <t>Lab costs not included in visits or procedures</t>
  </si>
  <si>
    <t>Cost of test</t>
  </si>
  <si>
    <t>Culture &amp; Sensitivity</t>
  </si>
  <si>
    <t>% patients tested</t>
  </si>
  <si>
    <t>Average number of tests per patient</t>
  </si>
  <si>
    <t>Pre-Guideline Annualized Cost of Care</t>
  </si>
  <si>
    <t>Pharmaceutical costs not included in visits or procedures</t>
  </si>
  <si>
    <t>Average cost of medications</t>
  </si>
  <si>
    <t>Antibiotics</t>
  </si>
  <si>
    <t>per rx</t>
  </si>
  <si>
    <t>% with C&amp;S testing</t>
  </si>
  <si>
    <t>Visits including follow-up</t>
  </si>
  <si>
    <t>% patients treated including relapsers</t>
  </si>
  <si>
    <t>Leadership buy-in &amp; support</t>
  </si>
  <si>
    <t>Information dissemination and training</t>
  </si>
  <si>
    <t>Patient-centered strategies</t>
  </si>
  <si>
    <t>Measurement</t>
  </si>
  <si>
    <t>Feedback</t>
  </si>
  <si>
    <t xml:space="preserve">Decision Tools for staff </t>
  </si>
  <si>
    <t>Training expenses per clinic</t>
  </si>
  <si>
    <t>Decision tool dissemination - hardcopy</t>
  </si>
  <si>
    <t>Decision tool dissemination - intranet</t>
  </si>
  <si>
    <t>Start-up costs (new incremental expenses only)</t>
  </si>
  <si>
    <t>targeted staff</t>
  </si>
  <si>
    <t>New staff</t>
  </si>
  <si>
    <t>New equipment</t>
  </si>
  <si>
    <t>RN Wound Care Specialist FTE</t>
  </si>
  <si>
    <t>Dopplers to fill clinic gaps</t>
  </si>
  <si>
    <t>Decision tools for patients</t>
  </si>
  <si>
    <t>Production costs</t>
  </si>
  <si>
    <t>No new incremental expenses</t>
  </si>
  <si>
    <t xml:space="preserve">For each primary care site </t>
  </si>
  <si>
    <t>Production costs - n/a</t>
  </si>
  <si>
    <t>Programmer</t>
  </si>
  <si>
    <t>Exclusions</t>
  </si>
  <si>
    <t>Leg ulcers</t>
  </si>
  <si>
    <t>Diabetic, pressure, slow to heal</t>
  </si>
  <si>
    <t>Current State - Pre-Guideline Implementation</t>
  </si>
  <si>
    <t>Health Status</t>
  </si>
  <si>
    <t>Patient Satisfaction</t>
  </si>
  <si>
    <t>Professional Satisfaction</t>
  </si>
  <si>
    <t>Current State</t>
  </si>
  <si>
    <t>Anticipated Change</t>
  </si>
  <si>
    <t>Anticipated major improvement.</t>
  </si>
  <si>
    <t>Not evidence-based; assume greater harms to patients.</t>
  </si>
  <si>
    <t>Frustration with patient management; lack of coordination.</t>
  </si>
  <si>
    <t>Overall increased satisfaction; maybe some minimal MD dissatisfaction for no longer seeing certain favorite patients.</t>
  </si>
  <si>
    <t>Assumed by RN Wound Care Spec</t>
  </si>
  <si>
    <t>Utilization &amp; Costs</t>
  </si>
  <si>
    <t>from above</t>
  </si>
  <si>
    <t>New supplies</t>
  </si>
  <si>
    <t>Compression dressings</t>
  </si>
  <si>
    <t>Utilization &amp; Cost - Narrative Notes</t>
  </si>
  <si>
    <t>Staffing changes</t>
  </si>
  <si>
    <t>ABIs</t>
  </si>
  <si>
    <t>increase</t>
  </si>
  <si>
    <t>decrease</t>
  </si>
  <si>
    <t>discontinued</t>
  </si>
  <si>
    <t>Topical antibiotics</t>
  </si>
  <si>
    <t>net increase since won't be decreasing any staff despite impact on visits</t>
  </si>
  <si>
    <t>Cost Summary</t>
  </si>
  <si>
    <t>Year 1</t>
  </si>
  <si>
    <t>All Totals in Net Present Value</t>
  </si>
  <si>
    <t>Anticipated Impacts of Change Due to Guideline</t>
  </si>
  <si>
    <t>Year 2+</t>
  </si>
  <si>
    <t>Guideline Program Cost Data - Year 2+</t>
  </si>
  <si>
    <t>Anticipated State - Post-Guideline Annualized Costs of Care</t>
  </si>
  <si>
    <t>(Guideline Year 1 not included)</t>
  </si>
  <si>
    <t>Guideline Implementation Year 1 expenses</t>
  </si>
  <si>
    <t>Current - Pre-Guideline</t>
  </si>
  <si>
    <t xml:space="preserve">     Post-Guideline</t>
  </si>
  <si>
    <t>Results</t>
  </si>
  <si>
    <t>10 Yr Total</t>
  </si>
  <si>
    <t>Ulcer w/ major venous component+ABI&gt;.6</t>
  </si>
  <si>
    <t>Infectious disease</t>
  </si>
  <si>
    <t>EBM est</t>
  </si>
  <si>
    <t>100 per clinic</t>
  </si>
  <si>
    <t>Pamphlet service copies</t>
  </si>
  <si>
    <t>As of 1/2002</t>
  </si>
  <si>
    <t>Yr 1 salary+benes</t>
  </si>
  <si>
    <t>Population Factors</t>
  </si>
  <si>
    <t>Us</t>
  </si>
  <si>
    <t>(Use average numbers, costs, percents; and include overhead in costs or calculate separately.)</t>
  </si>
  <si>
    <t>Annualized Utilization and Cost</t>
  </si>
  <si>
    <t>claims</t>
  </si>
  <si>
    <t>enrolled</t>
  </si>
  <si>
    <t>Dopplers</t>
  </si>
  <si>
    <t>actual increase, but need to bring clinics to standards anyway – this just ensures it will happen</t>
  </si>
  <si>
    <t>Consider Start-up Cost Categories and Guideline Implementation Categories as above</t>
  </si>
  <si>
    <t>Guideline Implementation Categories</t>
  </si>
  <si>
    <t>Anticipate decrease in overall patient satisfaction measures plus issues for patients currently assigned this treatment.</t>
  </si>
  <si>
    <t>Vascular referrals and surgery</t>
  </si>
  <si>
    <t>Other considerations</t>
  </si>
  <si>
    <t>Revascularization Surgery</t>
  </si>
  <si>
    <t>Vascular Surgery</t>
  </si>
  <si>
    <t>çççççç</t>
  </si>
  <si>
    <t>Benefits, Harms, Risks, Costs to Pts, Uncertainties, Alternatives</t>
  </si>
  <si>
    <t>Impact of Change Instructions: Document your current care processes.  Use your judgment to identify areas that may change.  Consider consequences and alternatives.  Determine methods for change implementation, program maintenance and measurement.  Perform sensitivity analyses.</t>
  </si>
  <si>
    <t>Section 1 - This section should automatically calculate if data is correctly input into the subsequent sections below.</t>
  </si>
  <si>
    <t>Section 2 - Enter total number of adults in your system.  Enter any percent excluded from the guideline, such as those with alarm signs or symptoms.</t>
  </si>
  <si>
    <t>Section 3 - Enter your information for variables representing current care.  Entering your data source in Column G for each element is highly recommended.</t>
  </si>
  <si>
    <t>Section 4 - Record text statements about what you anticipate will change as a result of implementing any clinical change.</t>
  </si>
  <si>
    <t>Section 5 -Using the information recorded in Section 4, enter your information for variables for anticipated practice change.  Sensitivity analyses are recommended.</t>
  </si>
  <si>
    <t>Impact Assessment Template</t>
  </si>
  <si>
    <t>SECTION 1:  CALCULATED TOTALS</t>
  </si>
  <si>
    <t>HYPOTHETICAL IMPACT ASSESSMENT – SAMPLE</t>
  </si>
  <si>
    <t>The Impact Assessment Template included in this resource kit is an optional, customizable aid designed to help health care organizations reflect upon their current care practices for various conditions and to assist with projecting potential changes in various ways resulting from successful local implementation of a clinical practice change.   This tool is meant only to give organizations ideas for how they might approach assessing costs and other changes.  If the template will be used directly to input organizational data, it is strongly recommended that modifications be made by a staff person experienced both in Excel and in creating formulas.  Any computations resulting from changes should be examined closely for accuracy.</t>
  </si>
  <si>
    <t>SECTION 2</t>
  </si>
  <si>
    <t>SECTION 3</t>
  </si>
  <si>
    <t>SECTION 4</t>
  </si>
  <si>
    <t>Systems &amp; administrative impacts:  consider facilities, systems, roles &amp; skills (incl staffing), methods (incl procedures), equipment, supplies, other resources.</t>
  </si>
  <si>
    <t>Enter text statements below based on local expectations. Overwrite examples as appropriate.</t>
  </si>
  <si>
    <t xml:space="preserve">Spreadsheet Instructions:  There are many formulas built into the spreadsheet so that the tool will automatically calculate expenses before and after practice change.  </t>
  </si>
  <si>
    <t>Prevalence of 1 in how people many per year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</si>
</sst>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0.00000"/>
    <numFmt numFmtId="168" formatCode="0.0000"/>
    <numFmt numFmtId="169" formatCode="0.000"/>
    <numFmt numFmtId="170" formatCode="0.0"/>
    <numFmt numFmtId="171" formatCode="0.0%"/>
    <numFmt numFmtId="172" formatCode="_(&quot;$&quot;* #,##0.000_);_(&quot;$&quot;* \(#,##0.000\);_(&quot;$&quot;* &quot;-&quot;??_);_(@_)"/>
    <numFmt numFmtId="173" formatCode="_(&quot;$&quot;* #,##0.0000_);_(&quot;$&quot;* \(#,##0.0000\);_(&quot;$&quot;* &quot;-&quot;??_);_(@_)"/>
    <numFmt numFmtId="174" formatCode="_(&quot;$&quot;* #,##0.0_);_(&quot;$&quot;* \(#,##0.0\);_(&quot;$&quot;* &quot;-&quot;??_);_(@_)"/>
    <numFmt numFmtId="175" formatCode="_(&quot;$&quot;* #,##0_);_(&quot;$&quot;* \(#,##0\);_(&quot;$&quot;* &quot;-&quot;??_);_(@_)"/>
    <numFmt numFmtId="176" formatCode="0.000%"/>
    <numFmt numFmtId="177" formatCode="0.0000%"/>
    <numFmt numFmtId="178" formatCode="_(* #,##0.0_);_(* \(#,##0.0\);_(* &quot;-&quot;?_);_(@_)"/>
  </numFmts>
  <fonts count="9">
    <font>
      <sz val="10"/>
      <name val="Arial"/>
      <family val="0"/>
    </font>
    <font>
      <sz val="8"/>
      <name val="Arial"/>
      <family val="0"/>
    </font>
    <font>
      <u val="single"/>
      <sz val="10"/>
      <color indexed="12"/>
      <name val="Arial"/>
      <family val="0"/>
    </font>
    <font>
      <u val="single"/>
      <sz val="10"/>
      <color indexed="36"/>
      <name val="Arial"/>
      <family val="0"/>
    </font>
    <font>
      <b/>
      <sz val="9"/>
      <name val="Arial"/>
      <family val="2"/>
    </font>
    <font>
      <sz val="9"/>
      <name val="Arial"/>
      <family val="2"/>
    </font>
    <font>
      <sz val="9"/>
      <name val="Wingdings"/>
      <family val="0"/>
    </font>
    <font>
      <b/>
      <sz val="10"/>
      <name val="Palatino Linotype"/>
      <family val="1"/>
    </font>
    <font>
      <sz val="10"/>
      <name val="Palatino Linotype"/>
      <family val="1"/>
    </font>
  </fonts>
  <fills count="8">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51"/>
        <bgColor indexed="64"/>
      </patternFill>
    </fill>
  </fills>
  <borders count="6">
    <border>
      <left/>
      <right/>
      <top/>
      <bottom/>
      <diagonal/>
    </border>
    <border>
      <left style="medium"/>
      <right style="medium"/>
      <top style="medium"/>
      <bottom style="mediu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5" fillId="0" borderId="0" xfId="0" applyFont="1" applyAlignment="1">
      <alignment wrapText="1"/>
    </xf>
    <xf numFmtId="0" fontId="5" fillId="0" borderId="0" xfId="0" applyFont="1" applyAlignment="1">
      <alignment/>
    </xf>
    <xf numFmtId="175" fontId="5" fillId="0" borderId="0" xfId="17" applyNumberFormat="1" applyFont="1" applyAlignment="1">
      <alignment/>
    </xf>
    <xf numFmtId="43" fontId="5" fillId="0" borderId="0" xfId="15" applyFont="1" applyAlignment="1">
      <alignment/>
    </xf>
    <xf numFmtId="9" fontId="5" fillId="0" borderId="0" xfId="21" applyFont="1" applyAlignment="1">
      <alignment/>
    </xf>
    <xf numFmtId="170" fontId="5" fillId="0" borderId="0" xfId="0" applyNumberFormat="1" applyFont="1" applyAlignment="1">
      <alignment/>
    </xf>
    <xf numFmtId="0" fontId="4" fillId="0" borderId="0" xfId="0" applyFont="1" applyAlignment="1">
      <alignment/>
    </xf>
    <xf numFmtId="0" fontId="5" fillId="2" borderId="0" xfId="0" applyFont="1" applyFill="1" applyAlignment="1">
      <alignment/>
    </xf>
    <xf numFmtId="9" fontId="5" fillId="2" borderId="0" xfId="21" applyFont="1" applyFill="1" applyAlignment="1">
      <alignment/>
    </xf>
    <xf numFmtId="170" fontId="4" fillId="2" borderId="0" xfId="0" applyNumberFormat="1" applyFont="1" applyFill="1" applyBorder="1" applyAlignment="1">
      <alignment/>
    </xf>
    <xf numFmtId="0" fontId="4" fillId="2" borderId="0" xfId="0" applyFont="1" applyFill="1" applyAlignment="1">
      <alignment/>
    </xf>
    <xf numFmtId="175" fontId="5" fillId="2" borderId="0" xfId="17" applyNumberFormat="1" applyFont="1" applyFill="1" applyAlignment="1">
      <alignment/>
    </xf>
    <xf numFmtId="0" fontId="4" fillId="0" borderId="0" xfId="0" applyFont="1" applyAlignment="1">
      <alignment horizontal="center"/>
    </xf>
    <xf numFmtId="9" fontId="5" fillId="0" borderId="0" xfId="0" applyNumberFormat="1" applyFont="1" applyAlignment="1">
      <alignment/>
    </xf>
    <xf numFmtId="9" fontId="5" fillId="0" borderId="0" xfId="17" applyNumberFormat="1" applyFont="1" applyAlignment="1">
      <alignment/>
    </xf>
    <xf numFmtId="0" fontId="4" fillId="0" borderId="0" xfId="0" applyFont="1" applyAlignment="1">
      <alignment horizontal="right" indent="1"/>
    </xf>
    <xf numFmtId="175" fontId="4" fillId="0" borderId="1" xfId="17" applyNumberFormat="1" applyFont="1" applyBorder="1" applyAlignment="1">
      <alignment/>
    </xf>
    <xf numFmtId="170" fontId="5" fillId="2" borderId="0" xfId="0" applyNumberFormat="1" applyFont="1" applyFill="1" applyAlignment="1">
      <alignment/>
    </xf>
    <xf numFmtId="44" fontId="5" fillId="0" borderId="0" xfId="17" applyNumberFormat="1" applyFont="1" applyAlignment="1">
      <alignment/>
    </xf>
    <xf numFmtId="1" fontId="5" fillId="0" borderId="0" xfId="0" applyNumberFormat="1" applyFont="1" applyAlignment="1">
      <alignment/>
    </xf>
    <xf numFmtId="9" fontId="5" fillId="0" borderId="0" xfId="0" applyNumberFormat="1" applyFont="1" applyAlignment="1">
      <alignment horizontal="right"/>
    </xf>
    <xf numFmtId="175" fontId="4" fillId="0" borderId="0" xfId="17" applyNumberFormat="1" applyFont="1" applyAlignment="1">
      <alignment/>
    </xf>
    <xf numFmtId="175" fontId="4" fillId="2" borderId="0" xfId="17" applyNumberFormat="1" applyFont="1" applyFill="1" applyBorder="1" applyAlignment="1">
      <alignment/>
    </xf>
    <xf numFmtId="0" fontId="5" fillId="0" borderId="0" xfId="0" applyFont="1" applyFill="1" applyAlignment="1">
      <alignment/>
    </xf>
    <xf numFmtId="175" fontId="4" fillId="0" borderId="0" xfId="17" applyNumberFormat="1" applyFont="1" applyBorder="1" applyAlignment="1">
      <alignment/>
    </xf>
    <xf numFmtId="175" fontId="5" fillId="0" borderId="0" xfId="17" applyNumberFormat="1" applyFont="1" applyBorder="1" applyAlignment="1">
      <alignment/>
    </xf>
    <xf numFmtId="0" fontId="5" fillId="0" borderId="0" xfId="0" applyFont="1" applyAlignment="1">
      <alignment horizontal="center"/>
    </xf>
    <xf numFmtId="175" fontId="5" fillId="2" borderId="0" xfId="17" applyNumberFormat="1" applyFont="1" applyFill="1" applyAlignment="1">
      <alignment horizontal="center"/>
    </xf>
    <xf numFmtId="0" fontId="5" fillId="2" borderId="0" xfId="0" applyFont="1" applyFill="1" applyAlignment="1">
      <alignment horizontal="center"/>
    </xf>
    <xf numFmtId="175" fontId="5" fillId="0" borderId="0" xfId="0" applyNumberFormat="1" applyFont="1" applyAlignment="1">
      <alignment/>
    </xf>
    <xf numFmtId="9" fontId="5" fillId="0" borderId="0" xfId="0" applyNumberFormat="1" applyFont="1" applyFill="1" applyAlignment="1">
      <alignment/>
    </xf>
    <xf numFmtId="171" fontId="5" fillId="0" borderId="0" xfId="0" applyNumberFormat="1" applyFont="1" applyFill="1" applyAlignment="1">
      <alignment/>
    </xf>
    <xf numFmtId="170" fontId="4" fillId="0" borderId="0" xfId="0" applyNumberFormat="1" applyFont="1" applyFill="1" applyBorder="1" applyAlignment="1">
      <alignment/>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right"/>
    </xf>
    <xf numFmtId="0" fontId="4" fillId="0" borderId="2" xfId="0" applyFont="1" applyFill="1" applyBorder="1" applyAlignment="1">
      <alignment horizontal="center"/>
    </xf>
    <xf numFmtId="175" fontId="4" fillId="0" borderId="0" xfId="0" applyNumberFormat="1"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wrapText="1"/>
    </xf>
    <xf numFmtId="0" fontId="4" fillId="0" borderId="0" xfId="0" applyFont="1" applyFill="1" applyAlignment="1">
      <alignment wrapText="1"/>
    </xf>
    <xf numFmtId="170" fontId="4" fillId="0" borderId="0" xfId="0" applyNumberFormat="1" applyFont="1" applyFill="1" applyAlignment="1">
      <alignment horizontal="center" wrapText="1"/>
    </xf>
    <xf numFmtId="175" fontId="5" fillId="0" borderId="0" xfId="17" applyNumberFormat="1" applyFont="1" applyFill="1" applyAlignment="1">
      <alignment/>
    </xf>
    <xf numFmtId="0" fontId="5" fillId="0" borderId="0" xfId="0" applyFont="1" applyFill="1" applyAlignment="1">
      <alignment horizontal="center"/>
    </xf>
    <xf numFmtId="43" fontId="5" fillId="0" borderId="0" xfId="15" applyFont="1" applyFill="1" applyAlignment="1">
      <alignment/>
    </xf>
    <xf numFmtId="9" fontId="5" fillId="0" borderId="0" xfId="21" applyFont="1" applyFill="1" applyAlignment="1">
      <alignment/>
    </xf>
    <xf numFmtId="175" fontId="4" fillId="0" borderId="0" xfId="17" applyNumberFormat="1" applyFont="1" applyFill="1" applyAlignment="1">
      <alignment horizontal="center" wrapText="1"/>
    </xf>
    <xf numFmtId="170" fontId="4" fillId="0" borderId="0" xfId="0" applyNumberFormat="1" applyFont="1" applyFill="1" applyAlignment="1">
      <alignment horizontal="center"/>
    </xf>
    <xf numFmtId="0" fontId="4" fillId="0" borderId="3" xfId="0" applyFont="1" applyBorder="1" applyAlignment="1">
      <alignment/>
    </xf>
    <xf numFmtId="0" fontId="5" fillId="0" borderId="3" xfId="0" applyFont="1" applyBorder="1" applyAlignment="1">
      <alignment/>
    </xf>
    <xf numFmtId="0" fontId="5" fillId="0" borderId="3" xfId="0" applyFont="1" applyBorder="1" applyAlignment="1">
      <alignment horizontal="left"/>
    </xf>
    <xf numFmtId="0" fontId="4" fillId="3" borderId="3" xfId="0" applyFont="1" applyFill="1" applyBorder="1" applyAlignment="1">
      <alignment/>
    </xf>
    <xf numFmtId="0" fontId="4" fillId="3" borderId="3" xfId="0" applyFont="1" applyFill="1" applyBorder="1" applyAlignment="1">
      <alignment horizontal="left" wrapText="1"/>
    </xf>
    <xf numFmtId="0" fontId="4" fillId="3" borderId="3" xfId="0" applyFont="1" applyFill="1" applyBorder="1" applyAlignment="1">
      <alignment/>
    </xf>
    <xf numFmtId="0" fontId="4" fillId="3" borderId="0" xfId="0" applyFont="1" applyFill="1" applyAlignment="1">
      <alignment/>
    </xf>
    <xf numFmtId="0" fontId="4" fillId="3" borderId="0" xfId="0" applyFont="1" applyFill="1" applyAlignment="1">
      <alignment horizontal="center"/>
    </xf>
    <xf numFmtId="0" fontId="5" fillId="3" borderId="0" xfId="0" applyFont="1" applyFill="1" applyAlignment="1">
      <alignment/>
    </xf>
    <xf numFmtId="175" fontId="5" fillId="3" borderId="0" xfId="17" applyNumberFormat="1" applyFont="1" applyFill="1" applyAlignment="1">
      <alignment/>
    </xf>
    <xf numFmtId="170" fontId="4" fillId="3" borderId="0" xfId="0" applyNumberFormat="1" applyFont="1" applyFill="1" applyAlignment="1">
      <alignment horizontal="center"/>
    </xf>
    <xf numFmtId="166" fontId="5" fillId="4" borderId="0" xfId="15" applyNumberFormat="1" applyFont="1" applyFill="1" applyAlignment="1">
      <alignment/>
    </xf>
    <xf numFmtId="9" fontId="5" fillId="4" borderId="0" xfId="21" applyFont="1" applyFill="1" applyAlignment="1">
      <alignment/>
    </xf>
    <xf numFmtId="166" fontId="5" fillId="5" borderId="0" xfId="15" applyNumberFormat="1" applyFont="1" applyFill="1" applyAlignment="1">
      <alignment/>
    </xf>
    <xf numFmtId="166" fontId="5" fillId="5" borderId="0" xfId="0" applyNumberFormat="1" applyFont="1" applyFill="1" applyAlignment="1">
      <alignment/>
    </xf>
    <xf numFmtId="170" fontId="4" fillId="5" borderId="1" xfId="0" applyNumberFormat="1" applyFont="1" applyFill="1" applyBorder="1" applyAlignment="1">
      <alignment/>
    </xf>
    <xf numFmtId="175" fontId="5" fillId="5" borderId="0" xfId="0" applyNumberFormat="1" applyFont="1" applyFill="1" applyAlignment="1">
      <alignment/>
    </xf>
    <xf numFmtId="175" fontId="5" fillId="5" borderId="0" xfId="0" applyNumberFormat="1" applyFont="1" applyFill="1" applyBorder="1" applyAlignment="1">
      <alignment/>
    </xf>
    <xf numFmtId="175" fontId="4" fillId="5" borderId="2" xfId="0" applyNumberFormat="1" applyFont="1" applyFill="1" applyBorder="1" applyAlignment="1">
      <alignment/>
    </xf>
    <xf numFmtId="170" fontId="5" fillId="5" borderId="0" xfId="0" applyNumberFormat="1" applyFont="1" applyFill="1" applyAlignment="1">
      <alignment/>
    </xf>
    <xf numFmtId="1" fontId="5" fillId="5" borderId="0" xfId="0" applyNumberFormat="1" applyFont="1" applyFill="1" applyAlignment="1">
      <alignment/>
    </xf>
    <xf numFmtId="175" fontId="5" fillId="5" borderId="0" xfId="17" applyNumberFormat="1" applyFont="1" applyFill="1" applyAlignment="1">
      <alignment/>
    </xf>
    <xf numFmtId="0" fontId="5" fillId="5" borderId="0" xfId="0" applyFont="1" applyFill="1" applyAlignment="1">
      <alignment horizontal="center"/>
    </xf>
    <xf numFmtId="0" fontId="7" fillId="6" borderId="2" xfId="0" applyFont="1" applyFill="1" applyBorder="1" applyAlignment="1">
      <alignment horizontal="left" wrapText="1"/>
    </xf>
    <xf numFmtId="0" fontId="7" fillId="6" borderId="4" xfId="0" applyFont="1" applyFill="1" applyBorder="1" applyAlignment="1">
      <alignment horizontal="left" wrapText="1"/>
    </xf>
    <xf numFmtId="0" fontId="8" fillId="6" borderId="2" xfId="0" applyFont="1" applyFill="1" applyBorder="1" applyAlignment="1">
      <alignment horizontal="left" wrapText="1"/>
    </xf>
    <xf numFmtId="0" fontId="8" fillId="6" borderId="4" xfId="0" applyFont="1" applyFill="1" applyBorder="1" applyAlignment="1">
      <alignment horizontal="left" wrapText="1"/>
    </xf>
    <xf numFmtId="0" fontId="4" fillId="7" borderId="5" xfId="0" applyFont="1" applyFill="1" applyBorder="1" applyAlignment="1">
      <alignment horizontal="center"/>
    </xf>
    <xf numFmtId="0" fontId="5" fillId="7" borderId="2" xfId="0" applyFont="1" applyFill="1" applyBorder="1" applyAlignment="1">
      <alignment horizontal="center"/>
    </xf>
    <xf numFmtId="0" fontId="5" fillId="7" borderId="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98"/>
  <sheetViews>
    <sheetView tabSelected="1" zoomScale="93" zoomScaleNormal="93" workbookViewId="0" topLeftCell="A1">
      <selection activeCell="E190" sqref="E190:E191"/>
    </sheetView>
  </sheetViews>
  <sheetFormatPr defaultColWidth="9.140625" defaultRowHeight="12.75"/>
  <cols>
    <col min="1" max="1" width="43.140625" style="2" customWidth="1"/>
    <col min="2" max="2" width="34.421875" style="2" customWidth="1"/>
    <col min="3" max="3" width="11.140625" style="2" customWidth="1"/>
    <col min="4" max="4" width="11.421875" style="2" customWidth="1"/>
    <col min="5" max="5" width="14.57421875" style="2" customWidth="1"/>
    <col min="6" max="6" width="11.57421875" style="3" customWidth="1"/>
    <col min="7" max="7" width="7.28125" style="27" customWidth="1"/>
    <col min="8" max="8" width="10.28125" style="2" customWidth="1"/>
    <col min="9" max="10" width="8.8515625" style="2" customWidth="1"/>
    <col min="11" max="11" width="8.7109375" style="2" customWidth="1"/>
    <col min="12" max="16384" width="8.8515625" style="2" customWidth="1"/>
  </cols>
  <sheetData>
    <row r="1" spans="1:7" ht="58.5" customHeight="1">
      <c r="A1" s="75" t="s">
        <v>140</v>
      </c>
      <c r="B1" s="75"/>
      <c r="C1" s="75"/>
      <c r="D1" s="75"/>
      <c r="E1" s="75"/>
      <c r="F1" s="75"/>
      <c r="G1" s="76"/>
    </row>
    <row r="2" spans="1:7" ht="30" customHeight="1">
      <c r="A2" s="77" t="s">
        <v>131</v>
      </c>
      <c r="B2" s="75"/>
      <c r="C2" s="75"/>
      <c r="D2" s="75"/>
      <c r="E2" s="75"/>
      <c r="F2" s="75"/>
      <c r="G2" s="76"/>
    </row>
    <row r="3" spans="1:7" ht="16.5" customHeight="1">
      <c r="A3" s="77" t="s">
        <v>146</v>
      </c>
      <c r="B3" s="77"/>
      <c r="C3" s="77"/>
      <c r="D3" s="77"/>
      <c r="E3" s="77"/>
      <c r="F3" s="77"/>
      <c r="G3" s="78"/>
    </row>
    <row r="4" spans="1:7" ht="15">
      <c r="A4" s="77" t="s">
        <v>132</v>
      </c>
      <c r="B4" s="77"/>
      <c r="C4" s="77"/>
      <c r="D4" s="77"/>
      <c r="E4" s="77"/>
      <c r="F4" s="77"/>
      <c r="G4" s="78"/>
    </row>
    <row r="5" spans="1:7" ht="15" customHeight="1">
      <c r="A5" s="77" t="s">
        <v>133</v>
      </c>
      <c r="B5" s="77"/>
      <c r="C5" s="77"/>
      <c r="D5" s="77"/>
      <c r="E5" s="77"/>
      <c r="F5" s="77"/>
      <c r="G5" s="78"/>
    </row>
    <row r="6" spans="1:7" ht="15">
      <c r="A6" s="77" t="s">
        <v>134</v>
      </c>
      <c r="B6" s="77"/>
      <c r="C6" s="77"/>
      <c r="D6" s="77"/>
      <c r="E6" s="77"/>
      <c r="F6" s="77"/>
      <c r="G6" s="78"/>
    </row>
    <row r="7" spans="1:7" ht="15">
      <c r="A7" s="77" t="s">
        <v>135</v>
      </c>
      <c r="B7" s="77"/>
      <c r="C7" s="77"/>
      <c r="D7" s="77"/>
      <c r="E7" s="77"/>
      <c r="F7" s="77"/>
      <c r="G7" s="78"/>
    </row>
    <row r="8" spans="1:7" ht="15">
      <c r="A8" s="77" t="s">
        <v>136</v>
      </c>
      <c r="B8" s="77"/>
      <c r="C8" s="77"/>
      <c r="D8" s="77"/>
      <c r="E8" s="77"/>
      <c r="F8" s="77"/>
      <c r="G8" s="78"/>
    </row>
    <row r="9" spans="1:7" ht="12">
      <c r="A9" s="52" t="s">
        <v>137</v>
      </c>
      <c r="B9" s="53"/>
      <c r="C9" s="53"/>
      <c r="D9" s="53"/>
      <c r="E9" s="53"/>
      <c r="F9" s="53"/>
      <c r="G9" s="54"/>
    </row>
    <row r="10" spans="1:7" ht="12">
      <c r="A10" s="55" t="s">
        <v>138</v>
      </c>
      <c r="B10" s="79" t="s">
        <v>139</v>
      </c>
      <c r="C10" s="80"/>
      <c r="D10" s="80"/>
      <c r="E10" s="80"/>
      <c r="F10" s="80"/>
      <c r="G10" s="81"/>
    </row>
    <row r="11" spans="1:6" ht="12">
      <c r="A11" s="34" t="s">
        <v>97</v>
      </c>
      <c r="B11" s="24"/>
      <c r="C11" s="24"/>
      <c r="D11" s="24"/>
      <c r="E11" s="24"/>
      <c r="F11" s="24"/>
    </row>
    <row r="12" spans="1:6" ht="12">
      <c r="A12" s="34"/>
      <c r="B12" s="24"/>
      <c r="C12" s="24"/>
      <c r="D12" s="35" t="s">
        <v>96</v>
      </c>
      <c r="E12" s="24"/>
      <c r="F12" s="24"/>
    </row>
    <row r="13" spans="1:6" ht="12">
      <c r="A13" s="36" t="s">
        <v>94</v>
      </c>
      <c r="B13" s="24"/>
      <c r="C13" s="37" t="s">
        <v>95</v>
      </c>
      <c r="D13" s="37" t="s">
        <v>98</v>
      </c>
      <c r="E13" s="37" t="s">
        <v>106</v>
      </c>
      <c r="F13" s="24"/>
    </row>
    <row r="14" spans="1:6" ht="12">
      <c r="A14" s="24"/>
      <c r="B14" s="35" t="s">
        <v>103</v>
      </c>
      <c r="C14" s="68">
        <f>+F76</f>
        <v>119236.578125</v>
      </c>
      <c r="D14" s="68">
        <f>+C14</f>
        <v>119236.578125</v>
      </c>
      <c r="E14" s="68">
        <f>+D14*10</f>
        <v>1192365.78125</v>
      </c>
      <c r="F14" s="24"/>
    </row>
    <row r="15" spans="1:6" ht="12">
      <c r="A15" s="24"/>
      <c r="B15" s="35" t="s">
        <v>104</v>
      </c>
      <c r="C15" s="68">
        <f>+F142-F152+F197</f>
        <v>80001.10625</v>
      </c>
      <c r="D15" s="68">
        <f>+F197</f>
        <v>67976.10625</v>
      </c>
      <c r="E15" s="69">
        <f>+C15+(D15*9)</f>
        <v>691786.0624999999</v>
      </c>
      <c r="F15" s="38" t="str">
        <f>+IF(E15&gt;0,"Savings","Increased Expense")</f>
        <v>Savings</v>
      </c>
    </row>
    <row r="16" spans="1:6" ht="12">
      <c r="A16" s="24"/>
      <c r="B16" s="36" t="s">
        <v>105</v>
      </c>
      <c r="C16" s="70">
        <f>+C14-C15</f>
        <v>39235.471875</v>
      </c>
      <c r="D16" s="70">
        <f>+D14-D15</f>
        <v>51260.471875</v>
      </c>
      <c r="E16" s="70">
        <f>+E14-E15</f>
        <v>500579.7187500001</v>
      </c>
      <c r="F16" s="39" t="s">
        <v>129</v>
      </c>
    </row>
    <row r="17" spans="4:6" ht="11.25">
      <c r="D17" s="30"/>
      <c r="F17" s="2"/>
    </row>
    <row r="18" spans="1:7" ht="11.25">
      <c r="A18" s="8"/>
      <c r="B18" s="8"/>
      <c r="C18" s="8"/>
      <c r="D18" s="8"/>
      <c r="E18" s="8"/>
      <c r="F18" s="12"/>
      <c r="G18" s="29"/>
    </row>
    <row r="19" spans="1:8" s="1" customFormat="1" ht="12">
      <c r="A19" s="56" t="s">
        <v>141</v>
      </c>
      <c r="B19" s="41"/>
      <c r="C19" s="42"/>
      <c r="D19" s="42"/>
      <c r="E19" s="42"/>
      <c r="F19" s="42"/>
      <c r="G19" s="43"/>
      <c r="H19" s="42"/>
    </row>
    <row r="20" spans="1:8" s="1" customFormat="1" ht="12">
      <c r="A20" s="40" t="s">
        <v>114</v>
      </c>
      <c r="B20" s="41"/>
      <c r="C20" s="42"/>
      <c r="D20" s="42"/>
      <c r="E20" s="42"/>
      <c r="F20" s="42"/>
      <c r="G20" s="43"/>
      <c r="H20" s="42"/>
    </row>
    <row r="21" spans="1:8" s="1" customFormat="1" ht="24">
      <c r="A21" s="44" t="s">
        <v>11</v>
      </c>
      <c r="B21" s="44" t="s">
        <v>14</v>
      </c>
      <c r="C21" s="40" t="s">
        <v>5</v>
      </c>
      <c r="D21" s="40" t="s">
        <v>112</v>
      </c>
      <c r="E21" s="40" t="s">
        <v>4</v>
      </c>
      <c r="F21" s="42"/>
      <c r="G21" s="45" t="s">
        <v>1</v>
      </c>
      <c r="H21" s="42"/>
    </row>
    <row r="22" spans="1:8" ht="11.25">
      <c r="A22" s="24" t="s">
        <v>12</v>
      </c>
      <c r="B22" s="24" t="s">
        <v>13</v>
      </c>
      <c r="C22" s="24"/>
      <c r="D22" s="63">
        <v>31700</v>
      </c>
      <c r="E22" s="24" t="s">
        <v>0</v>
      </c>
      <c r="F22" s="46"/>
      <c r="G22" s="47" t="s">
        <v>119</v>
      </c>
      <c r="H22" s="24"/>
    </row>
    <row r="23" spans="1:8" ht="11.25">
      <c r="A23" s="24" t="s">
        <v>147</v>
      </c>
      <c r="B23" s="24" t="s">
        <v>69</v>
      </c>
      <c r="C23" s="63">
        <v>1000</v>
      </c>
      <c r="D23" s="65">
        <f>+D22/C23</f>
        <v>31.7</v>
      </c>
      <c r="E23" s="24" t="s">
        <v>0</v>
      </c>
      <c r="F23" s="46"/>
      <c r="G23" s="47" t="s">
        <v>118</v>
      </c>
      <c r="H23" s="24"/>
    </row>
    <row r="24" spans="1:8" ht="11.25">
      <c r="A24" s="24" t="s">
        <v>68</v>
      </c>
      <c r="B24" s="24" t="s">
        <v>70</v>
      </c>
      <c r="C24" s="64">
        <v>0.5</v>
      </c>
      <c r="D24" s="65">
        <f>+C24*$D$23</f>
        <v>15.85</v>
      </c>
      <c r="E24" s="24"/>
      <c r="F24" s="46"/>
      <c r="G24" s="47"/>
      <c r="H24" s="24"/>
    </row>
    <row r="25" spans="1:8" ht="11.25">
      <c r="A25" s="24" t="s">
        <v>16</v>
      </c>
      <c r="B25" s="24" t="s">
        <v>17</v>
      </c>
      <c r="C25" s="64"/>
      <c r="D25" s="65">
        <f>+C25*$D$23</f>
        <v>0</v>
      </c>
      <c r="E25" s="24" t="s">
        <v>0</v>
      </c>
      <c r="F25" s="46"/>
      <c r="G25" s="47"/>
      <c r="H25" s="24"/>
    </row>
    <row r="26" spans="1:8" ht="12" thickBot="1">
      <c r="A26" s="24" t="s">
        <v>19</v>
      </c>
      <c r="B26" s="24" t="s">
        <v>107</v>
      </c>
      <c r="C26" s="64">
        <v>0.7</v>
      </c>
      <c r="D26" s="66">
        <f>(+D23-D24+D25)*C26</f>
        <v>11.094999999999999</v>
      </c>
      <c r="E26" s="24" t="s">
        <v>0</v>
      </c>
      <c r="F26" s="46"/>
      <c r="G26" s="47" t="s">
        <v>109</v>
      </c>
      <c r="H26" s="24"/>
    </row>
    <row r="27" spans="1:8" ht="12" thickBot="1">
      <c r="A27" s="24"/>
      <c r="B27" s="24"/>
      <c r="C27" s="49"/>
      <c r="D27" s="67">
        <f>D26</f>
        <v>11.094999999999999</v>
      </c>
      <c r="E27" s="34" t="s">
        <v>18</v>
      </c>
      <c r="F27" s="46"/>
      <c r="G27" s="47"/>
      <c r="H27" s="24"/>
    </row>
    <row r="28" spans="3:5" ht="12">
      <c r="C28" s="5"/>
      <c r="D28" s="33"/>
      <c r="E28" s="7"/>
    </row>
    <row r="29" spans="1:7" ht="12">
      <c r="A29" s="8"/>
      <c r="B29" s="8" t="s">
        <v>115</v>
      </c>
      <c r="C29" s="9"/>
      <c r="D29" s="10"/>
      <c r="E29" s="11"/>
      <c r="F29" s="12"/>
      <c r="G29" s="28"/>
    </row>
    <row r="30" spans="1:9" s="1" customFormat="1" ht="12">
      <c r="A30" s="57" t="s">
        <v>142</v>
      </c>
      <c r="B30" s="42"/>
      <c r="C30" s="40"/>
      <c r="D30" s="40"/>
      <c r="E30" s="40"/>
      <c r="F30" s="50"/>
      <c r="G30" s="45"/>
      <c r="H30" s="42"/>
      <c r="I30" s="42"/>
    </row>
    <row r="31" spans="1:9" s="1" customFormat="1" ht="12">
      <c r="A31" s="41" t="s">
        <v>71</v>
      </c>
      <c r="B31" s="42"/>
      <c r="C31" s="40"/>
      <c r="D31" s="40"/>
      <c r="E31" s="40"/>
      <c r="F31" s="50"/>
      <c r="G31" s="45"/>
      <c r="H31" s="42"/>
      <c r="I31" s="42"/>
    </row>
    <row r="32" spans="1:9" s="1" customFormat="1" ht="12">
      <c r="A32" s="41"/>
      <c r="B32" s="44"/>
      <c r="C32" s="40"/>
      <c r="D32" s="40"/>
      <c r="E32" s="40"/>
      <c r="F32" s="50"/>
      <c r="G32" s="45"/>
      <c r="H32" s="42"/>
      <c r="I32" s="42"/>
    </row>
    <row r="33" spans="1:9" ht="12">
      <c r="A33" s="34" t="s">
        <v>117</v>
      </c>
      <c r="B33" s="34" t="s">
        <v>116</v>
      </c>
      <c r="C33" s="34"/>
      <c r="D33" s="35"/>
      <c r="E33" s="24"/>
      <c r="F33" s="24"/>
      <c r="G33" s="24"/>
      <c r="H33" s="24"/>
      <c r="I33" s="24"/>
    </row>
    <row r="34" spans="1:9" ht="12">
      <c r="A34" s="34"/>
      <c r="B34" s="34"/>
      <c r="C34" s="34"/>
      <c r="D34" s="35"/>
      <c r="E34" s="24"/>
      <c r="F34" s="24"/>
      <c r="G34" s="24"/>
      <c r="H34" s="24"/>
      <c r="I34" s="24"/>
    </row>
    <row r="35" spans="1:9" ht="12">
      <c r="A35" s="58" t="s">
        <v>144</v>
      </c>
      <c r="B35" s="58"/>
      <c r="C35" s="58"/>
      <c r="D35" s="59"/>
      <c r="E35" s="60"/>
      <c r="F35" s="61"/>
      <c r="G35" s="62"/>
      <c r="H35" s="60"/>
      <c r="I35" s="24"/>
    </row>
    <row r="36" spans="1:9" ht="36">
      <c r="A36" s="34"/>
      <c r="B36" s="34"/>
      <c r="C36" s="34"/>
      <c r="D36" s="35"/>
      <c r="E36" s="24"/>
      <c r="F36" s="50" t="s">
        <v>15</v>
      </c>
      <c r="G36" s="45" t="s">
        <v>1</v>
      </c>
      <c r="H36" s="24"/>
      <c r="I36" s="24"/>
    </row>
    <row r="37" spans="1:9" ht="12">
      <c r="A37" s="34" t="s">
        <v>45</v>
      </c>
      <c r="B37" s="34"/>
      <c r="C37" s="34"/>
      <c r="D37" s="35"/>
      <c r="E37" s="24"/>
      <c r="F37" s="46"/>
      <c r="G37" s="51"/>
      <c r="H37" s="24"/>
      <c r="I37" s="24"/>
    </row>
    <row r="38" spans="1:9" ht="11.25">
      <c r="A38" s="24" t="s">
        <v>28</v>
      </c>
      <c r="B38" s="24"/>
      <c r="C38" s="24"/>
      <c r="D38" s="46">
        <v>150</v>
      </c>
      <c r="E38" s="24" t="s">
        <v>2</v>
      </c>
      <c r="F38" s="46"/>
      <c r="G38" s="47"/>
      <c r="H38" s="24"/>
      <c r="I38" s="24"/>
    </row>
    <row r="39" spans="1:9" ht="11.25">
      <c r="A39" s="24" t="s">
        <v>26</v>
      </c>
      <c r="B39" s="24"/>
      <c r="C39" s="31">
        <v>0.9</v>
      </c>
      <c r="D39" s="71">
        <f>+C39*$D$27</f>
        <v>9.9855</v>
      </c>
      <c r="E39" s="24" t="s">
        <v>0</v>
      </c>
      <c r="F39" s="46"/>
      <c r="G39" s="47"/>
      <c r="H39" s="24"/>
      <c r="I39" s="24"/>
    </row>
    <row r="40" spans="1:9" ht="11.25">
      <c r="A40" s="24" t="s">
        <v>21</v>
      </c>
      <c r="B40" s="24"/>
      <c r="C40" s="31"/>
      <c r="D40" s="48">
        <v>12</v>
      </c>
      <c r="E40" s="24" t="s">
        <v>3</v>
      </c>
      <c r="F40" s="46">
        <f>+D38*D39*D40</f>
        <v>17973.9</v>
      </c>
      <c r="G40" s="47"/>
      <c r="H40" s="24"/>
      <c r="I40" s="24"/>
    </row>
    <row r="41" spans="1:9" ht="11.25">
      <c r="A41" s="24"/>
      <c r="B41" s="24"/>
      <c r="C41" s="31"/>
      <c r="D41" s="48"/>
      <c r="E41" s="24"/>
      <c r="F41" s="46"/>
      <c r="G41" s="47"/>
      <c r="H41" s="24"/>
      <c r="I41" s="24"/>
    </row>
    <row r="42" spans="1:5" ht="11.25">
      <c r="A42" s="2" t="s">
        <v>29</v>
      </c>
      <c r="D42" s="3">
        <v>60</v>
      </c>
      <c r="E42" s="2" t="str">
        <f>+E38</f>
        <v>per visit</v>
      </c>
    </row>
    <row r="43" spans="1:5" ht="11.25">
      <c r="A43" s="2" t="str">
        <f>+A39</f>
        <v>% patients seen</v>
      </c>
      <c r="C43" s="14">
        <v>1</v>
      </c>
      <c r="D43" s="71">
        <f>+C43*$D$27</f>
        <v>11.094999999999999</v>
      </c>
      <c r="E43" s="2" t="str">
        <f>+E39</f>
        <v>patients</v>
      </c>
    </row>
    <row r="44" spans="1:6" ht="11.25">
      <c r="A44" s="2" t="str">
        <f>+A40</f>
        <v>Average number of visits per patient</v>
      </c>
      <c r="C44" s="14"/>
      <c r="D44" s="4">
        <v>26</v>
      </c>
      <c r="E44" s="2" t="str">
        <f>+E40</f>
        <v>per patient</v>
      </c>
      <c r="F44" s="3">
        <f>+D42*D43*D44</f>
        <v>17308.199999999997</v>
      </c>
    </row>
    <row r="45" spans="3:4" ht="11.25">
      <c r="C45" s="14"/>
      <c r="D45" s="4"/>
    </row>
    <row r="46" spans="1:5" ht="11.25">
      <c r="A46" s="2" t="s">
        <v>30</v>
      </c>
      <c r="B46" s="2" t="s">
        <v>20</v>
      </c>
      <c r="D46" s="3">
        <v>120</v>
      </c>
      <c r="E46" s="2" t="str">
        <f>+E42</f>
        <v>per visit</v>
      </c>
    </row>
    <row r="47" spans="1:5" ht="11.25">
      <c r="A47" s="2" t="str">
        <f>+A43</f>
        <v>% patients seen</v>
      </c>
      <c r="C47" s="14">
        <v>0.5</v>
      </c>
      <c r="D47" s="71">
        <f>+C47*$D$27</f>
        <v>5.547499999999999</v>
      </c>
      <c r="E47" s="2" t="str">
        <f>+E43</f>
        <v>patients</v>
      </c>
    </row>
    <row r="48" spans="1:6" ht="11.25">
      <c r="A48" s="2" t="str">
        <f>+A44</f>
        <v>Average number of visits per patient</v>
      </c>
      <c r="C48" s="14"/>
      <c r="D48" s="6">
        <v>15</v>
      </c>
      <c r="E48" s="2" t="str">
        <f>+E44</f>
        <v>per patient</v>
      </c>
      <c r="F48" s="3">
        <f>+D46*D47*D48</f>
        <v>9985.499999999998</v>
      </c>
    </row>
    <row r="49" spans="3:4" ht="11.25">
      <c r="C49" s="14"/>
      <c r="D49" s="6"/>
    </row>
    <row r="50" spans="1:5" ht="11.25">
      <c r="A50" s="2" t="str">
        <f>+A46</f>
        <v>Cost of visit - ancillary service</v>
      </c>
      <c r="B50" s="2" t="s">
        <v>22</v>
      </c>
      <c r="C50" s="14"/>
      <c r="D50" s="3">
        <v>100</v>
      </c>
      <c r="E50" s="2" t="s">
        <v>2</v>
      </c>
    </row>
    <row r="51" spans="1:5" ht="11.25">
      <c r="A51" s="2" t="str">
        <f>+A47</f>
        <v>% patients seen</v>
      </c>
      <c r="C51" s="15">
        <v>0.3</v>
      </c>
      <c r="D51" s="71">
        <f>+C51*$D$27</f>
        <v>3.3284999999999996</v>
      </c>
      <c r="E51" s="2" t="s">
        <v>0</v>
      </c>
    </row>
    <row r="52" spans="1:6" ht="11.25">
      <c r="A52" s="2" t="str">
        <f>+A48</f>
        <v>Average number of visits per patient</v>
      </c>
      <c r="C52" s="14"/>
      <c r="D52" s="2">
        <v>20</v>
      </c>
      <c r="E52" s="2" t="s">
        <v>3</v>
      </c>
      <c r="F52" s="3">
        <f>+D50*D51*D52</f>
        <v>6656.999999999999</v>
      </c>
    </row>
    <row r="53" ht="11.25">
      <c r="D53" s="3"/>
    </row>
    <row r="54" spans="1:5" ht="11.25">
      <c r="A54" s="2" t="s">
        <v>31</v>
      </c>
      <c r="B54" s="2" t="s">
        <v>23</v>
      </c>
      <c r="D54" s="3">
        <v>175</v>
      </c>
      <c r="E54" s="2" t="s">
        <v>2</v>
      </c>
    </row>
    <row r="55" spans="1:5" ht="11.25">
      <c r="A55" s="2" t="str">
        <f>+A51</f>
        <v>% patients seen</v>
      </c>
      <c r="C55" s="14">
        <v>0.02</v>
      </c>
      <c r="D55" s="71">
        <f>+C55*$D$27</f>
        <v>0.2219</v>
      </c>
      <c r="E55" s="2" t="s">
        <v>0</v>
      </c>
    </row>
    <row r="56" spans="1:6" ht="11.25">
      <c r="A56" s="2" t="str">
        <f>+A52</f>
        <v>Average number of visits per patient</v>
      </c>
      <c r="D56" s="2">
        <v>20</v>
      </c>
      <c r="E56" s="2" t="s">
        <v>3</v>
      </c>
      <c r="F56" s="3">
        <f>+D54*D55*D56</f>
        <v>776.6499999999999</v>
      </c>
    </row>
    <row r="58" spans="1:5" ht="11.25">
      <c r="A58" s="2" t="str">
        <f>+A54</f>
        <v>Cost of visit - referral</v>
      </c>
      <c r="B58" s="2" t="s">
        <v>128</v>
      </c>
      <c r="D58" s="3">
        <v>210</v>
      </c>
      <c r="E58" s="2" t="s">
        <v>2</v>
      </c>
    </row>
    <row r="59" spans="1:5" ht="11.25">
      <c r="A59" s="2" t="str">
        <f>+A55</f>
        <v>% patients seen</v>
      </c>
      <c r="C59" s="31">
        <v>0.5</v>
      </c>
      <c r="D59" s="71">
        <f>+C59*$D$27</f>
        <v>5.547499999999999</v>
      </c>
      <c r="E59" s="2" t="s">
        <v>0</v>
      </c>
    </row>
    <row r="60" spans="1:6" ht="11.25">
      <c r="A60" s="2" t="str">
        <f>+A56</f>
        <v>Average number of visits per patient</v>
      </c>
      <c r="D60" s="2">
        <v>20</v>
      </c>
      <c r="E60" s="2" t="s">
        <v>3</v>
      </c>
      <c r="F60" s="3">
        <f>+D58*D59*D60</f>
        <v>23299.5</v>
      </c>
    </row>
    <row r="61" ht="11.25">
      <c r="C61" s="15"/>
    </row>
    <row r="62" spans="1:3" ht="12">
      <c r="A62" s="7" t="s">
        <v>24</v>
      </c>
      <c r="C62" s="15"/>
    </row>
    <row r="63" spans="1:5" ht="11.25">
      <c r="A63" s="2" t="s">
        <v>27</v>
      </c>
      <c r="B63" s="24" t="s">
        <v>127</v>
      </c>
      <c r="D63" s="3">
        <v>15400</v>
      </c>
      <c r="E63" s="2" t="s">
        <v>33</v>
      </c>
    </row>
    <row r="64" spans="1:5" ht="11.25">
      <c r="A64" s="2" t="str">
        <f>+A59</f>
        <v>% patients seen</v>
      </c>
      <c r="B64" s="2" t="s">
        <v>32</v>
      </c>
      <c r="C64" s="14">
        <v>0.5</v>
      </c>
      <c r="D64" s="71">
        <f>+C64*D59</f>
        <v>2.7737499999999997</v>
      </c>
      <c r="E64" s="2" t="s">
        <v>0</v>
      </c>
    </row>
    <row r="65" spans="1:6" ht="11.25">
      <c r="A65" s="2" t="s">
        <v>25</v>
      </c>
      <c r="D65" s="2">
        <v>1</v>
      </c>
      <c r="E65" s="2" t="s">
        <v>3</v>
      </c>
      <c r="F65" s="3">
        <f>+D63*D64*D65</f>
        <v>42715.74999999999</v>
      </c>
    </row>
    <row r="66" ht="11.25">
      <c r="C66" s="15"/>
    </row>
    <row r="67" spans="1:3" ht="12">
      <c r="A67" s="7" t="s">
        <v>34</v>
      </c>
      <c r="C67" s="15"/>
    </row>
    <row r="68" spans="1:5" ht="11.25">
      <c r="A68" s="2" t="s">
        <v>35</v>
      </c>
      <c r="B68" s="2" t="s">
        <v>36</v>
      </c>
      <c r="C68" s="15"/>
      <c r="D68" s="3">
        <v>32</v>
      </c>
      <c r="E68" s="2" t="s">
        <v>6</v>
      </c>
    </row>
    <row r="69" spans="1:5" ht="11.25">
      <c r="A69" s="2" t="s">
        <v>37</v>
      </c>
      <c r="C69" s="15">
        <v>0.75</v>
      </c>
      <c r="D69" s="71">
        <f>+C69*$D$27</f>
        <v>8.32125</v>
      </c>
      <c r="E69" s="2" t="str">
        <f>+E64</f>
        <v>patients</v>
      </c>
    </row>
    <row r="70" spans="1:6" ht="11.25">
      <c r="A70" s="2" t="s">
        <v>38</v>
      </c>
      <c r="C70" s="15"/>
      <c r="D70" s="6">
        <v>1.7</v>
      </c>
      <c r="E70" s="2" t="str">
        <f>+E65</f>
        <v>per patient</v>
      </c>
      <c r="F70" s="3">
        <f>+D68*D69*D70</f>
        <v>452.67599999999993</v>
      </c>
    </row>
    <row r="71" spans="3:4" ht="11.25">
      <c r="C71" s="15"/>
      <c r="D71" s="3"/>
    </row>
    <row r="72" spans="1:4" ht="12">
      <c r="A72" s="7" t="s">
        <v>40</v>
      </c>
      <c r="C72" s="15"/>
      <c r="D72" s="3"/>
    </row>
    <row r="73" spans="1:5" ht="11.25">
      <c r="A73" s="2" t="s">
        <v>41</v>
      </c>
      <c r="B73" s="2" t="s">
        <v>42</v>
      </c>
      <c r="C73" s="15"/>
      <c r="D73" s="3">
        <v>27</v>
      </c>
      <c r="E73" s="2" t="s">
        <v>43</v>
      </c>
    </row>
    <row r="74" spans="1:6" ht="11.25">
      <c r="A74" s="2" t="s">
        <v>46</v>
      </c>
      <c r="B74" s="2" t="s">
        <v>44</v>
      </c>
      <c r="C74" s="15">
        <v>0.3</v>
      </c>
      <c r="D74" s="71">
        <f>+C74*D69</f>
        <v>2.4963749999999996</v>
      </c>
      <c r="F74" s="3">
        <f>+D74*D73</f>
        <v>67.40212499999998</v>
      </c>
    </row>
    <row r="75" spans="3:4" ht="12" thickBot="1">
      <c r="C75" s="15"/>
      <c r="D75" s="3"/>
    </row>
    <row r="76" spans="1:6" ht="12" thickBot="1">
      <c r="A76" s="7" t="s">
        <v>39</v>
      </c>
      <c r="B76" s="16"/>
      <c r="D76" s="6"/>
      <c r="F76" s="17">
        <f>SUM(F22:F75)</f>
        <v>119236.578125</v>
      </c>
    </row>
    <row r="77" spans="1:7" ht="11.25">
      <c r="A77" s="8"/>
      <c r="B77" s="8"/>
      <c r="C77" s="8"/>
      <c r="D77" s="18"/>
      <c r="E77" s="8"/>
      <c r="F77" s="12"/>
      <c r="G77" s="29"/>
    </row>
    <row r="78" spans="1:4" ht="12">
      <c r="A78" s="55" t="s">
        <v>143</v>
      </c>
      <c r="B78" s="7"/>
      <c r="D78" s="6"/>
    </row>
    <row r="79" spans="1:7" ht="12">
      <c r="A79" s="55" t="s">
        <v>97</v>
      </c>
      <c r="B79" s="58" t="s">
        <v>145</v>
      </c>
      <c r="C79" s="58"/>
      <c r="D79" s="58"/>
      <c r="E79" s="58"/>
      <c r="F79" s="58"/>
      <c r="G79" s="58"/>
    </row>
    <row r="80" spans="2:4" ht="12">
      <c r="B80" s="7"/>
      <c r="D80" s="6"/>
    </row>
    <row r="81" spans="1:4" ht="12">
      <c r="A81" s="7" t="s">
        <v>86</v>
      </c>
      <c r="B81" s="7"/>
      <c r="D81" s="6"/>
    </row>
    <row r="82" spans="1:4" ht="12">
      <c r="A82" s="7" t="str">
        <f>+A35</f>
        <v>Systems &amp; administrative impacts:  consider facilities, systems, roles &amp; skills (incl staffing), methods (incl procedures), equipment, supplies, other resources.</v>
      </c>
      <c r="B82" s="7"/>
      <c r="D82" s="6"/>
    </row>
    <row r="83" spans="1:4" ht="11.25">
      <c r="A83" s="2" t="s">
        <v>87</v>
      </c>
      <c r="B83" s="2" t="s">
        <v>93</v>
      </c>
      <c r="D83" s="6"/>
    </row>
    <row r="84" spans="1:4" ht="11.25">
      <c r="A84" s="2" t="s">
        <v>20</v>
      </c>
      <c r="B84" s="2" t="s">
        <v>90</v>
      </c>
      <c r="D84" s="6"/>
    </row>
    <row r="85" spans="1:4" ht="11.25">
      <c r="A85" s="2" t="s">
        <v>125</v>
      </c>
      <c r="B85" s="2" t="s">
        <v>90</v>
      </c>
      <c r="D85" s="6"/>
    </row>
    <row r="86" spans="1:4" ht="11.25">
      <c r="A86" s="2" t="s">
        <v>88</v>
      </c>
      <c r="B86" s="2" t="s">
        <v>89</v>
      </c>
      <c r="D86" s="6"/>
    </row>
    <row r="87" spans="1:4" ht="11.25">
      <c r="A87" s="2" t="s">
        <v>22</v>
      </c>
      <c r="B87" s="2" t="s">
        <v>91</v>
      </c>
      <c r="D87" s="6"/>
    </row>
    <row r="88" spans="1:4" ht="11.25">
      <c r="A88" s="2" t="s">
        <v>120</v>
      </c>
      <c r="B88" s="2" t="s">
        <v>121</v>
      </c>
      <c r="D88" s="6"/>
    </row>
    <row r="89" spans="1:4" ht="11.25">
      <c r="A89" s="2" t="s">
        <v>85</v>
      </c>
      <c r="B89" s="2" t="s">
        <v>89</v>
      </c>
      <c r="D89" s="6"/>
    </row>
    <row r="90" spans="1:4" ht="11.25">
      <c r="A90" s="2" t="s">
        <v>108</v>
      </c>
      <c r="B90" s="2" t="s">
        <v>90</v>
      </c>
      <c r="D90" s="6"/>
    </row>
    <row r="91" spans="1:4" ht="11.25">
      <c r="A91" s="2" t="s">
        <v>92</v>
      </c>
      <c r="B91" s="2" t="s">
        <v>90</v>
      </c>
      <c r="D91" s="6"/>
    </row>
    <row r="92" ht="11.25">
      <c r="D92" s="6"/>
    </row>
    <row r="93" ht="12">
      <c r="A93" s="7" t="s">
        <v>72</v>
      </c>
    </row>
    <row r="94" spans="1:2" ht="11.25">
      <c r="A94" s="2" t="s">
        <v>75</v>
      </c>
      <c r="B94" s="2" t="s">
        <v>78</v>
      </c>
    </row>
    <row r="95" spans="1:2" ht="11.25">
      <c r="A95" s="2" t="s">
        <v>76</v>
      </c>
      <c r="B95" s="2" t="s">
        <v>77</v>
      </c>
    </row>
    <row r="97" ht="12">
      <c r="A97" s="34" t="s">
        <v>130</v>
      </c>
    </row>
    <row r="98" spans="1:2" ht="11.25">
      <c r="A98" s="2" t="s">
        <v>75</v>
      </c>
      <c r="B98" s="2" t="s">
        <v>17</v>
      </c>
    </row>
    <row r="99" spans="1:2" ht="11.25">
      <c r="A99" s="2" t="s">
        <v>76</v>
      </c>
      <c r="B99" s="2" t="s">
        <v>17</v>
      </c>
    </row>
    <row r="101" ht="12">
      <c r="A101" s="7" t="s">
        <v>73</v>
      </c>
    </row>
    <row r="102" spans="1:2" ht="11.25">
      <c r="A102" s="2" t="s">
        <v>75</v>
      </c>
      <c r="B102" s="2" t="s">
        <v>10</v>
      </c>
    </row>
    <row r="103" spans="1:2" ht="11.25">
      <c r="A103" s="2" t="s">
        <v>76</v>
      </c>
      <c r="B103" s="2" t="s">
        <v>124</v>
      </c>
    </row>
    <row r="105" ht="12">
      <c r="A105" s="7" t="s">
        <v>74</v>
      </c>
    </row>
    <row r="106" spans="1:2" ht="11.25">
      <c r="A106" s="2" t="s">
        <v>75</v>
      </c>
      <c r="B106" s="2" t="s">
        <v>79</v>
      </c>
    </row>
    <row r="107" spans="1:2" ht="11.25">
      <c r="A107" s="2" t="s">
        <v>76</v>
      </c>
      <c r="B107" s="2" t="s">
        <v>80</v>
      </c>
    </row>
    <row r="109" ht="12">
      <c r="A109" s="7" t="s">
        <v>126</v>
      </c>
    </row>
    <row r="110" spans="1:2" ht="11.25">
      <c r="A110" s="2" t="str">
        <f>+A106</f>
        <v>Current State</v>
      </c>
      <c r="B110" s="2" t="s">
        <v>17</v>
      </c>
    </row>
    <row r="111" spans="1:2" ht="11.25">
      <c r="A111" s="2" t="str">
        <f>+A107</f>
        <v>Anticipated Change</v>
      </c>
      <c r="B111" s="2" t="s">
        <v>17</v>
      </c>
    </row>
    <row r="112" spans="1:7" ht="11.25">
      <c r="A112" s="8"/>
      <c r="B112" s="8"/>
      <c r="C112" s="8"/>
      <c r="D112" s="8"/>
      <c r="E112" s="8"/>
      <c r="F112" s="12"/>
      <c r="G112" s="29"/>
    </row>
    <row r="113" spans="1:4" ht="12">
      <c r="A113" s="34" t="s">
        <v>9</v>
      </c>
      <c r="B113" s="7"/>
      <c r="D113" s="6"/>
    </row>
    <row r="114" spans="1:4" ht="12">
      <c r="A114" s="7"/>
      <c r="B114" s="7"/>
      <c r="D114" s="6"/>
    </row>
    <row r="115" spans="1:4" ht="12">
      <c r="A115" s="13" t="s">
        <v>56</v>
      </c>
      <c r="B115" s="7"/>
      <c r="D115" s="6"/>
    </row>
    <row r="116" spans="1:4" ht="12">
      <c r="A116" s="13"/>
      <c r="B116" s="7"/>
      <c r="D116" s="6"/>
    </row>
    <row r="117" spans="1:4" ht="12">
      <c r="A117" s="13" t="s">
        <v>123</v>
      </c>
      <c r="B117" s="7"/>
      <c r="D117" s="6"/>
    </row>
    <row r="118" spans="1:6" ht="12">
      <c r="A118" s="7" t="s">
        <v>52</v>
      </c>
      <c r="B118" s="2" t="s">
        <v>63</v>
      </c>
      <c r="C118" s="19">
        <v>3.25</v>
      </c>
      <c r="D118" s="20">
        <v>900</v>
      </c>
      <c r="E118" s="2" t="s">
        <v>57</v>
      </c>
      <c r="F118" s="3">
        <f>+C118*D118</f>
        <v>2925</v>
      </c>
    </row>
    <row r="119" spans="1:4" ht="12">
      <c r="A119" s="7"/>
      <c r="B119" s="7"/>
      <c r="C119" s="19"/>
      <c r="D119" s="3"/>
    </row>
    <row r="120" spans="1:6" ht="12">
      <c r="A120" s="7" t="s">
        <v>47</v>
      </c>
      <c r="B120" s="2" t="s">
        <v>64</v>
      </c>
      <c r="D120" s="3">
        <v>0</v>
      </c>
      <c r="F120" s="3">
        <v>0</v>
      </c>
    </row>
    <row r="121" spans="1:4" ht="12">
      <c r="A121" s="7"/>
      <c r="D121" s="3"/>
    </row>
    <row r="122" spans="1:4" ht="12">
      <c r="A122" s="7" t="s">
        <v>48</v>
      </c>
      <c r="B122" s="7"/>
      <c r="D122" s="3"/>
    </row>
    <row r="123" spans="1:6" ht="11.25">
      <c r="A123" s="2" t="s">
        <v>53</v>
      </c>
      <c r="B123" s="2" t="s">
        <v>65</v>
      </c>
      <c r="C123" s="2">
        <v>5</v>
      </c>
      <c r="D123" s="3">
        <v>1500</v>
      </c>
      <c r="E123" s="2" t="s">
        <v>7</v>
      </c>
      <c r="F123" s="3">
        <f>+C123*D123</f>
        <v>7500</v>
      </c>
    </row>
    <row r="124" spans="1:6" ht="11.25">
      <c r="A124" s="2" t="s">
        <v>54</v>
      </c>
      <c r="C124" s="19">
        <v>0.75</v>
      </c>
      <c r="D124" s="20">
        <v>900</v>
      </c>
      <c r="E124" s="2" t="str">
        <f>+E118</f>
        <v>targeted staff</v>
      </c>
      <c r="F124" s="3">
        <f>+C124*D124</f>
        <v>675</v>
      </c>
    </row>
    <row r="125" spans="1:6" ht="11.25">
      <c r="A125" s="2" t="s">
        <v>55</v>
      </c>
      <c r="B125" s="2" t="s">
        <v>64</v>
      </c>
      <c r="F125" s="3">
        <v>0</v>
      </c>
    </row>
    <row r="126" ht="11.25">
      <c r="D126" s="3"/>
    </row>
    <row r="127" spans="1:4" ht="12">
      <c r="A127" s="7" t="str">
        <f>+A35</f>
        <v>Systems &amp; administrative impacts:  consider facilities, systems, roles &amp; skills (incl staffing), methods (incl procedures), equipment, supplies, other resources.</v>
      </c>
      <c r="B127" s="7"/>
      <c r="D127" s="3"/>
    </row>
    <row r="128" spans="1:6" ht="11.25">
      <c r="A128" s="2" t="s">
        <v>58</v>
      </c>
      <c r="B128" s="2" t="s">
        <v>60</v>
      </c>
      <c r="C128" s="21">
        <v>0.25</v>
      </c>
      <c r="D128" s="3">
        <v>64390</v>
      </c>
      <c r="E128" s="2" t="s">
        <v>113</v>
      </c>
      <c r="F128" s="3">
        <f>+C128*D128</f>
        <v>16097.5</v>
      </c>
    </row>
    <row r="129" spans="1:6" ht="11.25">
      <c r="A129" s="2" t="s">
        <v>59</v>
      </c>
      <c r="B129" s="2" t="s">
        <v>61</v>
      </c>
      <c r="C129" s="2">
        <v>2</v>
      </c>
      <c r="D129" s="3">
        <v>800</v>
      </c>
      <c r="E129" s="2" t="s">
        <v>8</v>
      </c>
      <c r="F129" s="3">
        <f>+C129*D129</f>
        <v>1600</v>
      </c>
    </row>
    <row r="130" spans="1:7" ht="11.25">
      <c r="A130" s="2" t="s">
        <v>84</v>
      </c>
      <c r="B130" s="2" t="s">
        <v>85</v>
      </c>
      <c r="C130" s="3">
        <v>350</v>
      </c>
      <c r="D130" s="71">
        <f>+D27</f>
        <v>11.094999999999999</v>
      </c>
      <c r="E130" s="2" t="s">
        <v>3</v>
      </c>
      <c r="F130" s="3">
        <f>+C130*D130</f>
        <v>3883.2499999999995</v>
      </c>
      <c r="G130" s="27" t="s">
        <v>109</v>
      </c>
    </row>
    <row r="131" ht="11.25">
      <c r="D131" s="3"/>
    </row>
    <row r="132" spans="1:4" ht="12">
      <c r="A132" s="7" t="s">
        <v>49</v>
      </c>
      <c r="B132" s="7"/>
      <c r="D132" s="3"/>
    </row>
    <row r="133" spans="1:6" ht="11.25">
      <c r="A133" s="2" t="s">
        <v>62</v>
      </c>
      <c r="B133" s="2" t="s">
        <v>66</v>
      </c>
      <c r="D133" s="20"/>
      <c r="F133" s="3">
        <f>+C133*D133</f>
        <v>0</v>
      </c>
    </row>
    <row r="134" spans="1:6" ht="11.25">
      <c r="A134" s="2" t="s">
        <v>54</v>
      </c>
      <c r="B134" s="2" t="s">
        <v>111</v>
      </c>
      <c r="C134" s="19">
        <v>0.25</v>
      </c>
      <c r="D134" s="20">
        <v>500</v>
      </c>
      <c r="E134" s="2" t="s">
        <v>110</v>
      </c>
      <c r="F134" s="3">
        <f>+C134*D134</f>
        <v>125</v>
      </c>
    </row>
    <row r="135" spans="1:6" ht="11.25">
      <c r="A135" s="2" t="s">
        <v>55</v>
      </c>
      <c r="B135" s="2" t="s">
        <v>64</v>
      </c>
      <c r="F135" s="3">
        <v>0</v>
      </c>
    </row>
    <row r="137" spans="1:4" ht="12">
      <c r="A137" s="7" t="s">
        <v>50</v>
      </c>
      <c r="B137" s="7"/>
      <c r="D137" s="3"/>
    </row>
    <row r="138" spans="1:6" ht="11.25">
      <c r="A138" s="2" t="s">
        <v>67</v>
      </c>
      <c r="B138" s="2" t="str">
        <f>+B135</f>
        <v>No new incremental expenses</v>
      </c>
      <c r="D138" s="3"/>
      <c r="F138" s="3">
        <v>0</v>
      </c>
    </row>
    <row r="139" ht="11.25">
      <c r="D139" s="3"/>
    </row>
    <row r="140" spans="1:6" ht="12">
      <c r="A140" s="7" t="s">
        <v>51</v>
      </c>
      <c r="B140" s="2" t="str">
        <f>+B138</f>
        <v>No new incremental expenses</v>
      </c>
      <c r="D140" s="3"/>
      <c r="F140" s="3">
        <v>0</v>
      </c>
    </row>
    <row r="141" spans="4:7" s="7" customFormat="1" ht="12" thickBot="1">
      <c r="D141" s="22"/>
      <c r="F141" s="22"/>
      <c r="G141" s="13"/>
    </row>
    <row r="142" spans="1:6" ht="12" thickBot="1">
      <c r="A142" s="7" t="s">
        <v>102</v>
      </c>
      <c r="B142" s="7"/>
      <c r="F142" s="17">
        <f>SUM(F113:F141)</f>
        <v>32805.75</v>
      </c>
    </row>
    <row r="143" spans="1:7" s="24" customFormat="1" ht="12">
      <c r="A143" s="11"/>
      <c r="B143" s="11"/>
      <c r="C143" s="8"/>
      <c r="D143" s="8"/>
      <c r="E143" s="8"/>
      <c r="F143" s="23"/>
      <c r="G143" s="29"/>
    </row>
    <row r="144" spans="1:6" ht="12">
      <c r="A144" s="34" t="s">
        <v>99</v>
      </c>
      <c r="B144" s="7"/>
      <c r="F144" s="25"/>
    </row>
    <row r="145" spans="1:6" ht="12">
      <c r="A145" s="7"/>
      <c r="B145" s="7"/>
      <c r="F145" s="25"/>
    </row>
    <row r="146" spans="1:6" ht="12">
      <c r="A146" s="7" t="s">
        <v>122</v>
      </c>
      <c r="B146" s="7"/>
      <c r="F146" s="25"/>
    </row>
    <row r="147" spans="1:6" ht="11.25">
      <c r="A147" s="2" t="str">
        <f>+A124</f>
        <v>Decision tool dissemination - hardcopy</v>
      </c>
      <c r="C147" s="19">
        <f>+C124</f>
        <v>0.75</v>
      </c>
      <c r="D147" s="72">
        <f>+D124</f>
        <v>900</v>
      </c>
      <c r="E147" s="2" t="str">
        <f>+E124</f>
        <v>targeted staff</v>
      </c>
      <c r="F147" s="3">
        <f>+F124</f>
        <v>675</v>
      </c>
    </row>
    <row r="148" spans="1:7" ht="11.25">
      <c r="A148" s="2" t="str">
        <f aca="true" t="shared" si="0" ref="A148:F148">+A128</f>
        <v>New staff</v>
      </c>
      <c r="B148" s="2" t="str">
        <f t="shared" si="0"/>
        <v>RN Wound Care Specialist FTE</v>
      </c>
      <c r="C148" s="21">
        <f t="shared" si="0"/>
        <v>0.25</v>
      </c>
      <c r="D148" s="73">
        <f t="shared" si="0"/>
        <v>64390</v>
      </c>
      <c r="E148" s="2" t="str">
        <f>+E128</f>
        <v>Yr 1 salary+benes</v>
      </c>
      <c r="F148" s="3">
        <f t="shared" si="0"/>
        <v>16097.5</v>
      </c>
      <c r="G148" s="74">
        <f>+G128</f>
        <v>0</v>
      </c>
    </row>
    <row r="149" spans="1:6" ht="11.25">
      <c r="A149" s="2" t="str">
        <f aca="true" t="shared" si="1" ref="A149:F149">+A134</f>
        <v>Decision tool dissemination - hardcopy</v>
      </c>
      <c r="B149" s="2" t="str">
        <f t="shared" si="1"/>
        <v>Pamphlet service copies</v>
      </c>
      <c r="C149" s="19">
        <f t="shared" si="1"/>
        <v>0.25</v>
      </c>
      <c r="D149" s="72">
        <f t="shared" si="1"/>
        <v>500</v>
      </c>
      <c r="E149" s="2" t="str">
        <f t="shared" si="1"/>
        <v>100 per clinic</v>
      </c>
      <c r="F149" s="3">
        <f t="shared" si="1"/>
        <v>125</v>
      </c>
    </row>
    <row r="150" spans="1:6" ht="11.25">
      <c r="A150" s="2" t="str">
        <f aca="true" t="shared" si="2" ref="A150:F150">+A130</f>
        <v>New supplies</v>
      </c>
      <c r="B150" s="2" t="str">
        <f t="shared" si="2"/>
        <v>Compression dressings</v>
      </c>
      <c r="C150" s="3">
        <f t="shared" si="2"/>
        <v>350</v>
      </c>
      <c r="D150" s="72">
        <f t="shared" si="2"/>
        <v>11.094999999999999</v>
      </c>
      <c r="E150" s="2" t="str">
        <f t="shared" si="2"/>
        <v>per patient</v>
      </c>
      <c r="F150" s="3">
        <f t="shared" si="2"/>
        <v>3883.2499999999995</v>
      </c>
    </row>
    <row r="151" ht="12" thickBot="1">
      <c r="F151" s="26"/>
    </row>
    <row r="152" spans="1:6" ht="12" thickBot="1">
      <c r="A152" s="7" t="str">
        <f>+A144</f>
        <v>Guideline Program Cost Data - Year 2+</v>
      </c>
      <c r="F152" s="17">
        <f>SUM(F144:F151)</f>
        <v>20780.75</v>
      </c>
    </row>
    <row r="153" spans="1:7" ht="11.25">
      <c r="A153" s="8"/>
      <c r="B153" s="8"/>
      <c r="C153" s="8"/>
      <c r="D153" s="18"/>
      <c r="E153" s="8"/>
      <c r="F153" s="12"/>
      <c r="G153" s="29"/>
    </row>
    <row r="154" spans="1:2" ht="12">
      <c r="A154" s="34" t="s">
        <v>100</v>
      </c>
      <c r="B154" s="24"/>
    </row>
    <row r="155" ht="12">
      <c r="A155" s="7" t="s">
        <v>82</v>
      </c>
    </row>
    <row r="156" spans="1:6" ht="12">
      <c r="A156" s="7" t="str">
        <f>+A152</f>
        <v>Guideline Program Cost Data - Year 2+</v>
      </c>
      <c r="B156" s="7" t="s">
        <v>101</v>
      </c>
      <c r="E156" s="2" t="s">
        <v>83</v>
      </c>
      <c r="F156" s="22">
        <f>+F152</f>
        <v>20780.75</v>
      </c>
    </row>
    <row r="158" spans="1:4" ht="12">
      <c r="A158" s="7" t="s">
        <v>45</v>
      </c>
      <c r="B158" s="7"/>
      <c r="C158" s="7"/>
      <c r="D158" s="13"/>
    </row>
    <row r="159" spans="1:5" ht="11.25">
      <c r="A159" s="2" t="s">
        <v>28</v>
      </c>
      <c r="B159" s="2" t="s">
        <v>81</v>
      </c>
      <c r="D159" s="3">
        <v>120</v>
      </c>
      <c r="E159" s="2" t="s">
        <v>2</v>
      </c>
    </row>
    <row r="160" spans="1:5" ht="11.25">
      <c r="A160" s="2" t="s">
        <v>26</v>
      </c>
      <c r="C160" s="14">
        <v>0.15</v>
      </c>
      <c r="D160" s="71">
        <f>+C160*$D$27</f>
        <v>1.6642499999999998</v>
      </c>
      <c r="E160" s="2" t="s">
        <v>0</v>
      </c>
    </row>
    <row r="161" spans="1:6" ht="11.25">
      <c r="A161" s="2" t="s">
        <v>21</v>
      </c>
      <c r="C161" s="14"/>
      <c r="D161" s="4">
        <v>12</v>
      </c>
      <c r="E161" s="2" t="s">
        <v>3</v>
      </c>
      <c r="F161" s="3">
        <f>+D159*D160*D161</f>
        <v>2396.5199999999995</v>
      </c>
    </row>
    <row r="162" spans="3:4" ht="11.25">
      <c r="C162" s="14"/>
      <c r="D162" s="4"/>
    </row>
    <row r="163" spans="1:5" ht="11.25">
      <c r="A163" s="2" t="s">
        <v>29</v>
      </c>
      <c r="B163" s="2" t="str">
        <f>B159</f>
        <v>Assumed by RN Wound Care Spec</v>
      </c>
      <c r="D163" s="3">
        <v>60</v>
      </c>
      <c r="E163" s="2" t="str">
        <f>+E159</f>
        <v>per visit</v>
      </c>
    </row>
    <row r="164" spans="1:5" ht="11.25">
      <c r="A164" s="2" t="str">
        <f>+A160</f>
        <v>% patients seen</v>
      </c>
      <c r="C164" s="14">
        <v>0.15</v>
      </c>
      <c r="D164" s="71">
        <f>+C164*$D$27</f>
        <v>1.6642499999999998</v>
      </c>
      <c r="E164" s="2" t="str">
        <f>+E160</f>
        <v>patients</v>
      </c>
    </row>
    <row r="165" spans="1:6" ht="11.25">
      <c r="A165" s="2" t="str">
        <f>+A161</f>
        <v>Average number of visits per patient</v>
      </c>
      <c r="C165" s="14"/>
      <c r="D165" s="4">
        <v>26</v>
      </c>
      <c r="E165" s="2" t="str">
        <f>+E161</f>
        <v>per patient</v>
      </c>
      <c r="F165" s="3">
        <f>+D163*D164*D165</f>
        <v>2596.2299999999996</v>
      </c>
    </row>
    <row r="166" spans="3:4" ht="11.25">
      <c r="C166" s="14"/>
      <c r="D166" s="4"/>
    </row>
    <row r="167" spans="1:5" ht="11.25">
      <c r="A167" s="2" t="s">
        <v>30</v>
      </c>
      <c r="B167" s="2" t="s">
        <v>20</v>
      </c>
      <c r="D167" s="3">
        <v>120</v>
      </c>
      <c r="E167" s="2" t="str">
        <f>+E163</f>
        <v>per visit</v>
      </c>
    </row>
    <row r="168" spans="1:5" ht="11.25">
      <c r="A168" s="2" t="str">
        <f>+A164</f>
        <v>% patients seen</v>
      </c>
      <c r="C168" s="14">
        <v>0.1</v>
      </c>
      <c r="D168" s="71">
        <f>+C168*$D$27</f>
        <v>1.1095</v>
      </c>
      <c r="E168" s="2" t="str">
        <f>+E164</f>
        <v>patients</v>
      </c>
    </row>
    <row r="169" spans="1:6" ht="11.25">
      <c r="A169" s="2" t="str">
        <f>+A165</f>
        <v>Average number of visits per patient</v>
      </c>
      <c r="C169" s="14"/>
      <c r="D169" s="6">
        <v>15</v>
      </c>
      <c r="E169" s="2" t="str">
        <f>+E165</f>
        <v>per patient</v>
      </c>
      <c r="F169" s="3">
        <f>+D167*D168*D169</f>
        <v>1997.1</v>
      </c>
    </row>
    <row r="170" spans="3:4" ht="11.25">
      <c r="C170" s="14"/>
      <c r="D170" s="6"/>
    </row>
    <row r="171" spans="1:5" ht="11.25">
      <c r="A171" s="2" t="str">
        <f>+A167</f>
        <v>Cost of visit - ancillary service</v>
      </c>
      <c r="B171" s="2" t="s">
        <v>22</v>
      </c>
      <c r="C171" s="14"/>
      <c r="D171" s="3">
        <v>100</v>
      </c>
      <c r="E171" s="2" t="s">
        <v>2</v>
      </c>
    </row>
    <row r="172" spans="1:5" ht="11.25">
      <c r="A172" s="2" t="str">
        <f>+A168</f>
        <v>% patients seen</v>
      </c>
      <c r="C172" s="15">
        <v>0</v>
      </c>
      <c r="D172" s="71">
        <f>+C172*$D$27</f>
        <v>0</v>
      </c>
      <c r="E172" s="2" t="s">
        <v>0</v>
      </c>
    </row>
    <row r="173" spans="1:6" ht="11.25">
      <c r="A173" s="2" t="str">
        <f>+A169</f>
        <v>Average number of visits per patient</v>
      </c>
      <c r="C173" s="14"/>
      <c r="D173" s="2">
        <v>20</v>
      </c>
      <c r="E173" s="2" t="s">
        <v>3</v>
      </c>
      <c r="F173" s="3">
        <f>+D171*D172*D173</f>
        <v>0</v>
      </c>
    </row>
    <row r="174" ht="11.25">
      <c r="D174" s="3"/>
    </row>
    <row r="175" spans="1:5" ht="11.25">
      <c r="A175" s="2" t="s">
        <v>31</v>
      </c>
      <c r="B175" s="2" t="s">
        <v>23</v>
      </c>
      <c r="D175" s="3">
        <v>175</v>
      </c>
      <c r="E175" s="2" t="s">
        <v>2</v>
      </c>
    </row>
    <row r="176" spans="1:7" ht="11.25">
      <c r="A176" s="2" t="str">
        <f>+A172</f>
        <v>% patients seen</v>
      </c>
      <c r="C176" s="14">
        <v>0.01</v>
      </c>
      <c r="D176" s="71">
        <f>+C176*$D$27</f>
        <v>0.11095</v>
      </c>
      <c r="E176" s="2" t="s">
        <v>0</v>
      </c>
      <c r="G176" s="27" t="s">
        <v>109</v>
      </c>
    </row>
    <row r="177" spans="1:6" ht="11.25">
      <c r="A177" s="2" t="str">
        <f>+A173</f>
        <v>Average number of visits per patient</v>
      </c>
      <c r="D177" s="2">
        <v>20</v>
      </c>
      <c r="E177" s="2" t="s">
        <v>3</v>
      </c>
      <c r="F177" s="3">
        <f>+D175*D176*D177</f>
        <v>388.32499999999993</v>
      </c>
    </row>
    <row r="179" spans="1:5" ht="11.25">
      <c r="A179" s="2" t="str">
        <f>+A175</f>
        <v>Cost of visit - referral</v>
      </c>
      <c r="B179" s="2" t="s">
        <v>128</v>
      </c>
      <c r="D179" s="3">
        <v>210</v>
      </c>
      <c r="E179" s="2" t="s">
        <v>2</v>
      </c>
    </row>
    <row r="180" spans="1:7" ht="11.25">
      <c r="A180" s="2" t="str">
        <f>+A176</f>
        <v>% patients seen</v>
      </c>
      <c r="C180" s="32">
        <v>0.3</v>
      </c>
      <c r="D180" s="71">
        <f>+C180*$D$27</f>
        <v>3.3284999999999996</v>
      </c>
      <c r="E180" s="2" t="s">
        <v>0</v>
      </c>
      <c r="G180" s="27" t="s">
        <v>109</v>
      </c>
    </row>
    <row r="181" spans="1:6" ht="11.25">
      <c r="A181" s="2" t="str">
        <f>+A177</f>
        <v>Average number of visits per patient</v>
      </c>
      <c r="D181" s="2">
        <v>20</v>
      </c>
      <c r="E181" s="2" t="s">
        <v>3</v>
      </c>
      <c r="F181" s="3">
        <f>+D179*D180*D181</f>
        <v>13979.699999999997</v>
      </c>
    </row>
    <row r="182" ht="11.25">
      <c r="C182" s="15"/>
    </row>
    <row r="183" spans="1:3" ht="12">
      <c r="A183" s="7" t="s">
        <v>24</v>
      </c>
      <c r="C183" s="15"/>
    </row>
    <row r="184" spans="1:5" ht="11.25">
      <c r="A184" s="2" t="s">
        <v>27</v>
      </c>
      <c r="B184" s="24" t="str">
        <f>+B63</f>
        <v>Revascularization Surgery</v>
      </c>
      <c r="D184" s="3">
        <v>15400</v>
      </c>
      <c r="E184" s="2" t="s">
        <v>33</v>
      </c>
    </row>
    <row r="185" spans="1:5" ht="11.25">
      <c r="A185" s="2" t="str">
        <f>+A180</f>
        <v>% patients seen</v>
      </c>
      <c r="B185" s="2" t="s">
        <v>32</v>
      </c>
      <c r="C185" s="14">
        <v>0.5</v>
      </c>
      <c r="D185" s="71">
        <f>+C185*D180</f>
        <v>1.6642499999999998</v>
      </c>
      <c r="E185" s="2" t="s">
        <v>0</v>
      </c>
    </row>
    <row r="186" spans="1:6" ht="11.25">
      <c r="A186" s="2" t="s">
        <v>25</v>
      </c>
      <c r="D186" s="2">
        <v>1</v>
      </c>
      <c r="E186" s="2" t="s">
        <v>3</v>
      </c>
      <c r="F186" s="3">
        <f>+D184*D185*D186</f>
        <v>25629.449999999997</v>
      </c>
    </row>
    <row r="187" ht="11.25">
      <c r="C187" s="15"/>
    </row>
    <row r="188" spans="1:3" ht="12">
      <c r="A188" s="7" t="s">
        <v>34</v>
      </c>
      <c r="C188" s="15"/>
    </row>
    <row r="189" spans="1:5" ht="11.25">
      <c r="A189" s="2" t="s">
        <v>35</v>
      </c>
      <c r="B189" s="2" t="s">
        <v>36</v>
      </c>
      <c r="C189" s="15"/>
      <c r="D189" s="3">
        <v>32</v>
      </c>
      <c r="E189" s="2" t="s">
        <v>6</v>
      </c>
    </row>
    <row r="190" spans="1:7" ht="11.25">
      <c r="A190" s="2" t="s">
        <v>37</v>
      </c>
      <c r="C190" s="15">
        <v>0.3</v>
      </c>
      <c r="D190" s="71">
        <f>+C190*$D$27</f>
        <v>3.3284999999999996</v>
      </c>
      <c r="E190" s="2" t="s">
        <v>0</v>
      </c>
      <c r="G190" s="27" t="s">
        <v>109</v>
      </c>
    </row>
    <row r="191" spans="1:6" ht="11.25">
      <c r="A191" s="2" t="s">
        <v>38</v>
      </c>
      <c r="C191" s="15"/>
      <c r="D191" s="6">
        <v>1.7</v>
      </c>
      <c r="E191" s="2" t="s">
        <v>3</v>
      </c>
      <c r="F191" s="3">
        <f>+D189*D190*D191</f>
        <v>181.07039999999998</v>
      </c>
    </row>
    <row r="192" spans="3:4" ht="11.25">
      <c r="C192" s="15"/>
      <c r="D192" s="3"/>
    </row>
    <row r="193" spans="1:4" ht="12">
      <c r="A193" s="7" t="s">
        <v>40</v>
      </c>
      <c r="C193" s="15"/>
      <c r="D193" s="3"/>
    </row>
    <row r="194" spans="1:5" ht="11.25">
      <c r="A194" s="2" t="s">
        <v>41</v>
      </c>
      <c r="B194" s="2" t="s">
        <v>42</v>
      </c>
      <c r="C194" s="15"/>
      <c r="D194" s="3">
        <v>27</v>
      </c>
      <c r="E194" s="2" t="s">
        <v>43</v>
      </c>
    </row>
    <row r="195" spans="1:6" ht="11.25">
      <c r="A195" s="2" t="s">
        <v>46</v>
      </c>
      <c r="B195" s="2" t="s">
        <v>44</v>
      </c>
      <c r="C195" s="15">
        <v>0.3</v>
      </c>
      <c r="D195" s="71">
        <f>+C195*D190</f>
        <v>0.9985499999999998</v>
      </c>
      <c r="F195" s="3">
        <f>+D195*D194</f>
        <v>26.960849999999994</v>
      </c>
    </row>
    <row r="196" spans="3:4" ht="12" thickBot="1">
      <c r="C196" s="15"/>
      <c r="D196" s="3"/>
    </row>
    <row r="197" spans="1:6" ht="12" thickBot="1">
      <c r="A197" s="7" t="str">
        <f>+A154</f>
        <v>Anticipated State - Post-Guideline Annualized Costs of Care</v>
      </c>
      <c r="B197" s="16"/>
      <c r="D197" s="6"/>
      <c r="F197" s="17">
        <f>SUM(F154:F196)</f>
        <v>67976.10625</v>
      </c>
    </row>
    <row r="198" spans="1:7" ht="11.25">
      <c r="A198" s="8"/>
      <c r="B198" s="8"/>
      <c r="C198" s="8"/>
      <c r="D198" s="8"/>
      <c r="E198" s="8"/>
      <c r="F198" s="12"/>
      <c r="G198" s="29"/>
    </row>
  </sheetData>
  <mergeCells count="9">
    <mergeCell ref="A5:G5"/>
    <mergeCell ref="B10:G10"/>
    <mergeCell ref="A6:G6"/>
    <mergeCell ref="A7:G7"/>
    <mergeCell ref="A8:G8"/>
    <mergeCell ref="A1:G1"/>
    <mergeCell ref="A2:G2"/>
    <mergeCell ref="A3:G3"/>
    <mergeCell ref="A4:G4"/>
  </mergeCells>
  <printOptions gridLines="1"/>
  <pageMargins left="0.2" right="0.2" top="0.78" bottom="0.38" header="0.23" footer="0.17"/>
  <pageSetup horizontalDpi="600" verticalDpi="600" orientation="landscape" scale="99" r:id="rId1"/>
  <headerFooter alignWithMargins="0">
    <oddHeader xml:space="preserve">&amp;L&amp;"Arial,Bold"&amp;8Hypothetical Memorial Care System&amp;C&amp;"Arial,Bold"&amp;8Projecting Change: Leg Ulcers
with Venous Components&amp;R&amp;"Arial,Bold"&amp;8Fictitious Example </oddHeader>
    <oddFooter>&amp;L&amp;7www.delfini.org&amp;C&amp;7© Delfini Group, LLC, 2002-2003.  All Rights Reserved Worldwide  &amp;R&amp;7Example Page &amp;P</oddFooter>
  </headerFooter>
  <rowBreaks count="5" manualBreakCount="5">
    <brk id="19" max="255" man="1"/>
    <brk id="30" max="255" man="1"/>
    <brk id="76" max="255" man="1"/>
    <brk id="112" max="255" man="1"/>
    <brk id="153"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UCSD School of Medicine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Sheri Strite</dc:creator>
  <cp:keywords/>
  <dc:description/>
  <cp:lastModifiedBy>Sheri Strite</cp:lastModifiedBy>
  <cp:lastPrinted>2006-03-11T17:44:58Z</cp:lastPrinted>
  <dcterms:created xsi:type="dcterms:W3CDTF">2002-08-15T20:27:01Z</dcterms:created>
  <dcterms:modified xsi:type="dcterms:W3CDTF">2006-04-03T20:14:00Z</dcterms:modified>
  <cp:category/>
  <cp:version/>
  <cp:contentType/>
  <cp:contentStatus/>
</cp:coreProperties>
</file>