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9408" windowHeight="106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'Sheet1'!$A:$F</definedName>
  </definedNames>
  <calcPr fullCalcOnLoad="1"/>
</workbook>
</file>

<file path=xl/sharedStrings.xml><?xml version="1.0" encoding="utf-8"?>
<sst xmlns="http://schemas.openxmlformats.org/spreadsheetml/2006/main" count="29" uniqueCount="24">
  <si>
    <t>Background Information</t>
  </si>
  <si>
    <t>NNT</t>
  </si>
  <si>
    <t xml:space="preserve">                   www.delfini.org                         © Delfini Group, LLC, 2005.  All Rights Reserved Worldwide</t>
  </si>
  <si>
    <t>Drug X</t>
  </si>
  <si>
    <t>Drug Y</t>
  </si>
  <si>
    <t>Dollars</t>
  </si>
  <si>
    <t>Enter estimated number of patients for calculations:</t>
  </si>
  <si>
    <t>Treatment Options</t>
  </si>
  <si>
    <t>Annualized Information (for cost analysis purposes only - not a true reflection of expected efficacy in annual time period)</t>
  </si>
  <si>
    <t xml:space="preserve">Patients benefiting = </t>
  </si>
  <si>
    <t xml:space="preserve">Cost per benefit = </t>
  </si>
  <si>
    <t xml:space="preserve"> patients (total will be used to assess each option -- this will be the maximum number used)</t>
  </si>
  <si>
    <t>would be treated yearly,</t>
  </si>
  <si>
    <t>at a cost of</t>
  </si>
  <si>
    <t>Study Time Interval</t>
  </si>
  <si>
    <t>Cost Data per Patient per NNT Study Time Interval</t>
  </si>
  <si>
    <t>Cost to Treat Estimated Number of Patients in NNT Study Time Interval</t>
  </si>
  <si>
    <t>Yr or Episode</t>
  </si>
  <si>
    <t>Yr_Mo_Wk_Dy_Hrs</t>
  </si>
  <si>
    <t>Per Pt Tx Cost Per -&gt;</t>
  </si>
  <si>
    <r>
      <t>Delfini</t>
    </r>
    <r>
      <rPr>
        <b/>
        <i/>
        <sz val="10"/>
        <color indexed="43"/>
        <rFont val="Arial"/>
        <family val="2"/>
      </rPr>
      <t xml:space="preserve"> </t>
    </r>
    <r>
      <rPr>
        <b/>
        <sz val="10"/>
        <color indexed="43"/>
        <rFont val="Arial"/>
        <family val="2"/>
      </rPr>
      <t>Drug Cost and Efficacy Comparison Worksheet: Complete ALL green cells for computations. Repeat tx cycles for 1 yr are at A30.</t>
    </r>
  </si>
  <si>
    <t>Cost Effectiveness Calculations (based on annualized expense information)</t>
  </si>
  <si>
    <t>Compare this to the cost per benefit results in cells F15 and F 16.</t>
  </si>
  <si>
    <t xml:space="preserve">          Cost Per Benefit Analysis Results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</si>
</sst>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"/>
    <numFmt numFmtId="167" formatCode="_(* #,##0.0_);_(* \(#,##0.0\);_(* &quot;-&quot;?_);_(@_)"/>
    <numFmt numFmtId="168" formatCode="#,##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_(&quot;$&quot;* #,##0.000_);_(&quot;$&quot;* \(#,##0.000\);_(&quot;$&quot;* &quot;-&quot;??_);_(@_)"/>
    <numFmt numFmtId="175" formatCode="0.0000000000"/>
    <numFmt numFmtId="176" formatCode="0.00000000000"/>
    <numFmt numFmtId="177" formatCode="0.000000000"/>
    <numFmt numFmtId="178" formatCode="0.000000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43"/>
      <name val="Arial"/>
      <family val="2"/>
    </font>
    <font>
      <b/>
      <i/>
      <sz val="10"/>
      <color indexed="43"/>
      <name val="Palatino Linotype"/>
      <family val="1"/>
    </font>
    <font>
      <b/>
      <i/>
      <sz val="10"/>
      <color indexed="43"/>
      <name val="Arial"/>
      <family val="2"/>
    </font>
    <font>
      <b/>
      <sz val="10"/>
      <color indexed="43"/>
      <name val="Arial"/>
      <family val="2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68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165" fontId="0" fillId="0" borderId="0" xfId="17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 quotePrefix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44" fontId="0" fillId="3" borderId="0" xfId="17" applyNumberFormat="1" applyFont="1" applyFill="1" applyBorder="1" applyAlignment="1" quotePrefix="1">
      <alignment horizontal="left"/>
    </xf>
    <xf numFmtId="0" fontId="0" fillId="3" borderId="0" xfId="0" applyFont="1" applyFill="1" applyBorder="1" applyAlignment="1" quotePrefix="1">
      <alignment horizontal="right"/>
    </xf>
    <xf numFmtId="44" fontId="0" fillId="2" borderId="0" xfId="17" applyNumberFormat="1" applyFont="1" applyFill="1" applyBorder="1" applyAlignment="1" quotePrefix="1">
      <alignment horizontal="left"/>
    </xf>
    <xf numFmtId="0" fontId="0" fillId="2" borderId="0" xfId="0" applyFont="1" applyFill="1" applyBorder="1" applyAlignment="1" quotePrefix="1">
      <alignment horizontal="right"/>
    </xf>
    <xf numFmtId="44" fontId="0" fillId="2" borderId="0" xfId="0" applyNumberFormat="1" applyFont="1" applyFill="1" applyBorder="1" applyAlignment="1">
      <alignment horizontal="right"/>
    </xf>
    <xf numFmtId="168" fontId="0" fillId="0" borderId="0" xfId="0" applyNumberFormat="1" applyFont="1" applyBorder="1" applyAlignment="1">
      <alignment/>
    </xf>
    <xf numFmtId="44" fontId="0" fillId="3" borderId="0" xfId="0" applyNumberFormat="1" applyFont="1" applyFill="1" applyBorder="1" applyAlignment="1">
      <alignment horizontal="right"/>
    </xf>
    <xf numFmtId="44" fontId="0" fillId="3" borderId="0" xfId="17" applyNumberFormat="1" applyFont="1" applyFill="1" applyBorder="1" applyAlignment="1">
      <alignment horizontal="left"/>
    </xf>
    <xf numFmtId="2" fontId="0" fillId="3" borderId="0" xfId="0" applyNumberFormat="1" applyFont="1" applyFill="1" applyBorder="1" applyAlignment="1">
      <alignment horizontal="right"/>
    </xf>
    <xf numFmtId="44" fontId="0" fillId="3" borderId="0" xfId="0" applyNumberFormat="1" applyFont="1" applyFill="1" applyBorder="1" applyAlignment="1">
      <alignment horizontal="left"/>
    </xf>
    <xf numFmtId="44" fontId="0" fillId="4" borderId="0" xfId="17" applyNumberFormat="1" applyFont="1" applyFill="1" applyBorder="1" applyAlignment="1">
      <alignment horizontal="left"/>
    </xf>
    <xf numFmtId="0" fontId="0" fillId="4" borderId="0" xfId="0" applyFont="1" applyFill="1" applyBorder="1" applyAlignment="1" quotePrefix="1">
      <alignment horizontal="right"/>
    </xf>
    <xf numFmtId="2" fontId="0" fillId="2" borderId="0" xfId="0" applyNumberFormat="1" applyFont="1" applyFill="1" applyBorder="1" applyAlignment="1" quotePrefix="1">
      <alignment/>
    </xf>
    <xf numFmtId="2" fontId="0" fillId="4" borderId="0" xfId="0" applyNumberFormat="1" applyFont="1" applyFill="1" applyBorder="1" applyAlignment="1" quotePrefix="1">
      <alignment/>
    </xf>
    <xf numFmtId="44" fontId="0" fillId="2" borderId="0" xfId="17" applyNumberFormat="1" applyFont="1" applyFill="1" applyBorder="1" applyAlignment="1">
      <alignment horizontal="left"/>
    </xf>
    <xf numFmtId="2" fontId="0" fillId="2" borderId="0" xfId="0" applyNumberFormat="1" applyFont="1" applyFill="1" applyBorder="1" applyAlignment="1">
      <alignment horizontal="right"/>
    </xf>
    <xf numFmtId="44" fontId="0" fillId="2" borderId="0" xfId="0" applyNumberFormat="1" applyFont="1" applyFill="1" applyBorder="1" applyAlignment="1">
      <alignment horizontal="left"/>
    </xf>
    <xf numFmtId="2" fontId="0" fillId="3" borderId="0" xfId="0" applyNumberFormat="1" applyFont="1" applyFill="1" applyBorder="1" applyAlignment="1" quotePrefix="1">
      <alignment horizontal="right"/>
    </xf>
    <xf numFmtId="0" fontId="5" fillId="5" borderId="0" xfId="0" applyFont="1" applyFill="1" applyAlignment="1">
      <alignment/>
    </xf>
    <xf numFmtId="0" fontId="4" fillId="5" borderId="0" xfId="0" applyFont="1" applyFill="1" applyAlignment="1">
      <alignment/>
    </xf>
    <xf numFmtId="0" fontId="4" fillId="5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7" fillId="5" borderId="0" xfId="0" applyFont="1" applyFill="1" applyAlignment="1">
      <alignment/>
    </xf>
    <xf numFmtId="0" fontId="2" fillId="0" borderId="0" xfId="0" applyFont="1" applyAlignment="1" quotePrefix="1">
      <alignment/>
    </xf>
    <xf numFmtId="0" fontId="0" fillId="2" borderId="0" xfId="0" applyFont="1" applyFill="1" applyAlignment="1" quotePrefix="1">
      <alignment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44" fontId="0" fillId="2" borderId="0" xfId="0" applyNumberFormat="1" applyFont="1" applyFill="1" applyAlignment="1">
      <alignment/>
    </xf>
    <xf numFmtId="0" fontId="0" fillId="3" borderId="0" xfId="0" applyFont="1" applyFill="1" applyAlignment="1" quotePrefix="1">
      <alignment/>
    </xf>
    <xf numFmtId="0" fontId="0" fillId="3" borderId="0" xfId="0" applyFont="1" applyFill="1" applyAlignment="1">
      <alignment/>
    </xf>
    <xf numFmtId="44" fontId="0" fillId="3" borderId="0" xfId="0" applyNumberFormat="1" applyFont="1" applyFill="1" applyAlignment="1">
      <alignment/>
    </xf>
    <xf numFmtId="2" fontId="0" fillId="3" borderId="0" xfId="0" applyNumberFormat="1" applyFont="1" applyFill="1" applyAlignment="1">
      <alignment/>
    </xf>
    <xf numFmtId="44" fontId="0" fillId="2" borderId="0" xfId="0" applyNumberFormat="1" applyFont="1" applyFill="1" applyAlignment="1" quotePrefix="1">
      <alignment/>
    </xf>
    <xf numFmtId="44" fontId="0" fillId="3" borderId="0" xfId="0" applyNumberFormat="1" applyFont="1" applyFill="1" applyAlignment="1" quotePrefix="1">
      <alignment/>
    </xf>
    <xf numFmtId="0" fontId="0" fillId="2" borderId="0" xfId="0" applyFont="1" applyFill="1" applyAlignment="1" quotePrefix="1">
      <alignment horizontal="right"/>
    </xf>
    <xf numFmtId="0" fontId="0" fillId="3" borderId="0" xfId="0" applyFont="1" applyFill="1" applyAlignment="1" quotePrefix="1">
      <alignment horizontal="right"/>
    </xf>
    <xf numFmtId="0" fontId="0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0" fontId="0" fillId="3" borderId="0" xfId="0" applyFont="1" applyFill="1" applyAlignment="1">
      <alignment horizontal="right"/>
    </xf>
    <xf numFmtId="168" fontId="0" fillId="0" borderId="0" xfId="0" applyNumberFormat="1" applyFont="1" applyFill="1" applyAlignment="1">
      <alignment/>
    </xf>
    <xf numFmtId="0" fontId="0" fillId="7" borderId="1" xfId="0" applyFont="1" applyFill="1" applyBorder="1" applyAlignment="1" applyProtection="1">
      <alignment horizontal="right"/>
      <protection locked="0"/>
    </xf>
    <xf numFmtId="0" fontId="0" fillId="7" borderId="1" xfId="0" applyFont="1" applyFill="1" applyBorder="1" applyAlignment="1" applyProtection="1">
      <alignment/>
      <protection locked="0"/>
    </xf>
    <xf numFmtId="168" fontId="0" fillId="7" borderId="1" xfId="0" applyNumberFormat="1" applyFont="1" applyFill="1" applyBorder="1" applyAlignment="1" applyProtection="1">
      <alignment/>
      <protection locked="0"/>
    </xf>
    <xf numFmtId="0" fontId="0" fillId="7" borderId="1" xfId="0" applyFont="1" applyFill="1" applyBorder="1" applyAlignment="1" applyProtection="1">
      <alignment horizontal="center"/>
      <protection locked="0"/>
    </xf>
    <xf numFmtId="44" fontId="0" fillId="7" borderId="1" xfId="17" applyFont="1" applyFill="1" applyBorder="1" applyAlignment="1" applyProtection="1">
      <alignment/>
      <protection locked="0"/>
    </xf>
    <xf numFmtId="44" fontId="0" fillId="7" borderId="2" xfId="17" applyFont="1" applyFill="1" applyBorder="1" applyAlignment="1" applyProtection="1">
      <alignment/>
      <protection locked="0"/>
    </xf>
    <xf numFmtId="0" fontId="0" fillId="6" borderId="0" xfId="0" applyFont="1" applyFill="1" applyAlignment="1">
      <alignment/>
    </xf>
    <xf numFmtId="0" fontId="8" fillId="6" borderId="0" xfId="0" applyFont="1" applyFill="1" applyAlignment="1">
      <alignment/>
    </xf>
    <xf numFmtId="44" fontId="2" fillId="0" borderId="0" xfId="0" applyNumberFormat="1" applyFont="1" applyAlignment="1">
      <alignment/>
    </xf>
    <xf numFmtId="0" fontId="0" fillId="6" borderId="0" xfId="0" applyFont="1" applyFill="1" applyAlignment="1">
      <alignment/>
    </xf>
    <xf numFmtId="3" fontId="0" fillId="6" borderId="0" xfId="0" applyNumberFormat="1" applyFont="1" applyFill="1" applyAlignment="1">
      <alignment/>
    </xf>
    <xf numFmtId="0" fontId="0" fillId="6" borderId="0" xfId="0" applyFont="1" applyFill="1" applyAlignment="1" quotePrefix="1">
      <alignment/>
    </xf>
    <xf numFmtId="44" fontId="2" fillId="6" borderId="0" xfId="17" applyFont="1" applyFill="1" applyAlignment="1" quotePrefix="1">
      <alignment/>
    </xf>
    <xf numFmtId="44" fontId="2" fillId="6" borderId="0" xfId="17" applyFont="1" applyFill="1" applyAlignment="1">
      <alignment/>
    </xf>
    <xf numFmtId="0" fontId="0" fillId="6" borderId="0" xfId="0" applyFont="1" applyFill="1" applyAlignment="1" applyProtection="1">
      <alignment horizontal="center"/>
      <protection locked="0"/>
    </xf>
    <xf numFmtId="0" fontId="0" fillId="7" borderId="3" xfId="0" applyFont="1" applyFill="1" applyBorder="1" applyAlignment="1" applyProtection="1">
      <alignment horizontal="center"/>
      <protection locked="0"/>
    </xf>
    <xf numFmtId="0" fontId="0" fillId="7" borderId="2" xfId="0" applyFont="1" applyFill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B7" sqref="B7:F8"/>
    </sheetView>
  </sheetViews>
  <sheetFormatPr defaultColWidth="9.140625" defaultRowHeight="12.75"/>
  <cols>
    <col min="1" max="1" width="46.8515625" style="2" customWidth="1"/>
    <col min="2" max="2" width="14.7109375" style="2" customWidth="1"/>
    <col min="3" max="3" width="20.7109375" style="2" customWidth="1"/>
    <col min="4" max="4" width="16.8515625" style="2" customWidth="1"/>
    <col min="5" max="5" width="19.8515625" style="2" customWidth="1"/>
    <col min="6" max="6" width="15.7109375" style="2" customWidth="1"/>
    <col min="7" max="7" width="3.8515625" style="2" bestFit="1" customWidth="1"/>
    <col min="8" max="9" width="4.00390625" style="2" customWidth="1"/>
    <col min="10" max="16384" width="8.8515625" style="2" customWidth="1"/>
  </cols>
  <sheetData>
    <row r="1" spans="1:6" ht="15">
      <c r="A1" s="36" t="s">
        <v>20</v>
      </c>
      <c r="B1" s="37"/>
      <c r="C1" s="37"/>
      <c r="D1" s="38"/>
      <c r="E1" s="37"/>
      <c r="F1" s="37"/>
    </row>
    <row r="2" spans="1:6" ht="12.75">
      <c r="A2" s="39" t="s">
        <v>0</v>
      </c>
      <c r="B2" s="66"/>
      <c r="C2" s="65"/>
      <c r="D2" s="65"/>
      <c r="E2" s="65"/>
      <c r="F2" s="65"/>
    </row>
    <row r="3" spans="1:6" ht="12.75">
      <c r="A3" s="73"/>
      <c r="B3" s="73"/>
      <c r="C3" s="73"/>
      <c r="D3" s="73"/>
      <c r="E3" s="73"/>
      <c r="F3" s="73"/>
    </row>
    <row r="4" spans="1:3" ht="12.75">
      <c r="A4" s="1" t="s">
        <v>6</v>
      </c>
      <c r="B4" s="59">
        <v>1</v>
      </c>
      <c r="C4" s="15" t="s">
        <v>11</v>
      </c>
    </row>
    <row r="5" spans="1:3" ht="12.75">
      <c r="A5" s="4"/>
      <c r="C5" s="5"/>
    </row>
    <row r="6" spans="1:6" ht="12.75">
      <c r="A6" s="6" t="s">
        <v>7</v>
      </c>
      <c r="B6" s="11" t="s">
        <v>1</v>
      </c>
      <c r="C6" s="11" t="s">
        <v>14</v>
      </c>
      <c r="D6" s="11" t="s">
        <v>18</v>
      </c>
      <c r="E6" s="11" t="s">
        <v>19</v>
      </c>
      <c r="F6" s="11" t="s">
        <v>17</v>
      </c>
    </row>
    <row r="7" spans="1:6" ht="12.75">
      <c r="A7" s="59" t="s">
        <v>3</v>
      </c>
      <c r="B7" s="60"/>
      <c r="C7" s="61"/>
      <c r="D7" s="62"/>
      <c r="E7" s="63"/>
      <c r="F7" s="74"/>
    </row>
    <row r="8" spans="1:6" ht="12.75">
      <c r="A8" s="59" t="s">
        <v>4</v>
      </c>
      <c r="B8" s="60"/>
      <c r="C8" s="61"/>
      <c r="D8" s="62"/>
      <c r="E8" s="64"/>
      <c r="F8" s="75"/>
    </row>
    <row r="9" spans="1:3" ht="12.75">
      <c r="A9" s="4"/>
      <c r="C9" s="4"/>
    </row>
    <row r="10" spans="1:5" ht="12.75">
      <c r="A10" s="6" t="s">
        <v>15</v>
      </c>
      <c r="B10" s="11" t="s">
        <v>5</v>
      </c>
      <c r="C10" s="7"/>
      <c r="D10" s="58"/>
      <c r="E10" s="4"/>
    </row>
    <row r="11" spans="1:7" ht="12.75">
      <c r="A11" s="16" t="e">
        <f>IF(CODE($F$7)=101,+A7&amp;" cost per patient per episode =",+A7&amp;" cost per patient for "&amp;C7&amp;" "&amp;D7&amp;" =")</f>
        <v>#VALUE!</v>
      </c>
      <c r="B11" s="20" t="e">
        <f>IF(CODE($F$7)=101,E7,IF(CODE($D$7)=104,(E7/8765.8125)*C7,IF(CODE($D7)=100,(E7/365.242199)*C7,(IF(CODE($D7)=119,(E7/52)*C7,(IF(CODE($D7)=109,(E7/12)*C7,E7*C7)))))))</f>
        <v>#VALUE!</v>
      </c>
      <c r="C11" s="8"/>
      <c r="D11" s="58"/>
      <c r="E11" s="58"/>
      <c r="F11" s="8"/>
      <c r="G11" s="8"/>
    </row>
    <row r="12" spans="1:7" ht="12.75">
      <c r="A12" s="17" t="e">
        <f>IF(CODE($F$7)=101,+A8&amp;" cost per patient per episode =",+A8&amp;" cost per patient for "&amp;C8&amp;" "&amp;D8&amp;" =")</f>
        <v>#VALUE!</v>
      </c>
      <c r="B12" s="18" t="e">
        <f>IF(CODE($F$7)=101,E8,IF(CODE($D$7)=104,(E8/8765.8125)*C8,IF(CODE($D8)=100,(E8/365.242199)*C8,(IF(CODE($D8)=119,(E8/52)*C8,(IF(CODE($D8)=109,(E8/12)*C8,E8*C8)))))))</f>
        <v>#VALUE!</v>
      </c>
      <c r="C12" s="8"/>
      <c r="D12" s="58"/>
      <c r="E12" s="58"/>
      <c r="F12" s="8"/>
      <c r="G12" s="8"/>
    </row>
    <row r="13" spans="1:3" ht="12.75">
      <c r="A13" s="4"/>
      <c r="B13" s="10"/>
      <c r="C13" s="9"/>
    </row>
    <row r="14" spans="1:5" ht="12.75">
      <c r="A14" s="6" t="s">
        <v>16</v>
      </c>
      <c r="C14" s="4"/>
      <c r="E14" s="1" t="s">
        <v>23</v>
      </c>
    </row>
    <row r="15" spans="1:7" ht="12.75">
      <c r="A15" s="16" t="e">
        <f>IF(CODE($F$7)=101,+$A7&amp;" cost for "&amp;$B$4&amp;" patients for 1 treatment episode =",+$A7&amp;" cost for "&amp;$B$4&amp;" patients for "&amp;C7&amp;" "&amp;D7&amp;" =")</f>
        <v>#VALUE!</v>
      </c>
      <c r="B15" s="32" t="e">
        <f>IF(CODE($F$7)=101,E7,B11*$B$4)</f>
        <v>#VALUE!</v>
      </c>
      <c r="C15" s="16" t="s">
        <v>9</v>
      </c>
      <c r="D15" s="33" t="e">
        <f>($B$4/B7)</f>
        <v>#DIV/0!</v>
      </c>
      <c r="E15" s="16" t="s">
        <v>10</v>
      </c>
      <c r="F15" s="34" t="e">
        <f>+B15/D15</f>
        <v>#VALUE!</v>
      </c>
      <c r="G15" s="8"/>
    </row>
    <row r="16" spans="1:7" ht="12.75">
      <c r="A16" s="17" t="e">
        <f>IF(CODE($F$7)=101,+$A8&amp;" cost for "&amp;$B$4&amp;" patients for 1 treatment episode =",+$A8&amp;" cost for "&amp;$B$4&amp;" patients for "&amp;C8&amp;" "&amp;D8&amp;" =")</f>
        <v>#VALUE!</v>
      </c>
      <c r="B16" s="25" t="e">
        <f>IF(CODE($F$7)=101,E8,B12*$B$4)</f>
        <v>#VALUE!</v>
      </c>
      <c r="C16" s="17" t="str">
        <f>+C15</f>
        <v>Patients benefiting = </v>
      </c>
      <c r="D16" s="26" t="e">
        <f>($B$4/B8)</f>
        <v>#DIV/0!</v>
      </c>
      <c r="E16" s="17" t="str">
        <f>+E15</f>
        <v>Cost per benefit = </v>
      </c>
      <c r="F16" s="27" t="e">
        <f>+B16/D16</f>
        <v>#VALUE!</v>
      </c>
      <c r="G16" s="8"/>
    </row>
    <row r="17" spans="1:7" ht="12.75">
      <c r="A17" s="29" t="e">
        <f>IF(B$15=B$16,"No difference -&gt;",IF((B$15&gt;B$16),"Favoring "&amp;$A$8&amp;" by -&gt; ","Favoring "&amp;$A$7&amp;" by -&gt; "))</f>
        <v>#VALUE!</v>
      </c>
      <c r="B17" s="28" t="e">
        <f>IF(B15&gt;B16,+B15-B16,IF(B16&gt;B15,B16-B15,0))</f>
        <v>#VALUE!</v>
      </c>
      <c r="C17" s="29" t="e">
        <f>IF(D$15=D$16,"No difference -&gt;",IF((D$15&gt;D$16),"Favoring "&amp;$A$7&amp;" by -&gt; ","Favoring "&amp;$A$8&amp;" by -&gt; "))</f>
        <v>#DIV/0!</v>
      </c>
      <c r="D17" s="31" t="e">
        <f>IF(D15&gt;D16,+D15-D16,IF(D16&gt;D15,D16-D15,0))</f>
        <v>#DIV/0!</v>
      </c>
      <c r="E17" s="29" t="e">
        <f>IF(F$15=F$16,"No difference -&gt;",IF((F$15&gt;F$16),"Favoring "&amp;$A$8&amp;" by -&gt; ","Favoring "&amp;$A$7&amp;" by -&gt; "))</f>
        <v>#VALUE!</v>
      </c>
      <c r="F17" s="28" t="e">
        <f>IF(F15&gt;F16,+F15-F16,IF(F16&gt;F15,F16-F15,0))</f>
        <v>#VALUE!</v>
      </c>
      <c r="G17" s="8"/>
    </row>
    <row r="18" spans="1:7" ht="12.75">
      <c r="A18" s="4"/>
      <c r="B18" s="4"/>
      <c r="C18" s="7"/>
      <c r="D18" s="4"/>
      <c r="F18" s="12"/>
      <c r="G18" s="8"/>
    </row>
    <row r="19" spans="1:4" ht="12.75">
      <c r="A19" s="1" t="s">
        <v>8</v>
      </c>
      <c r="B19" s="13"/>
      <c r="C19" s="3"/>
      <c r="D19" s="14"/>
    </row>
    <row r="20" spans="1:7" ht="12.75">
      <c r="A20" s="16" t="str">
        <f>+$A$7&amp;" cost for 1 "&amp;$F$7&amp;" of treatment per patient:"</f>
        <v>Drug X cost for 1  of treatment per patient:</v>
      </c>
      <c r="B20" s="20">
        <f>+E7</f>
        <v>0</v>
      </c>
      <c r="C20" s="21" t="str">
        <f>"Cost for "&amp;+$B$4&amp;" patients = "</f>
        <v>Cost for 1 patients = </v>
      </c>
      <c r="D20" s="22">
        <f>+B4*B20</f>
        <v>0</v>
      </c>
      <c r="E20" s="16" t="s">
        <v>9</v>
      </c>
      <c r="F20" s="30" t="e">
        <f>IF(CODE($D7)=121,+D15/C7,+D15)</f>
        <v>#VALUE!</v>
      </c>
      <c r="G20" s="23"/>
    </row>
    <row r="21" spans="1:8" ht="12.75">
      <c r="A21" s="17" t="str">
        <f>+$A$8&amp;" cost for 1 "&amp;$F$7&amp;" of treatment per patient:"</f>
        <v>Drug Y cost for 1  of treatment per patient:</v>
      </c>
      <c r="B21" s="18">
        <f>+E8</f>
        <v>0</v>
      </c>
      <c r="C21" s="19" t="str">
        <f>"Cost for "&amp;+$B$4&amp;" patients = "</f>
        <v>Cost for 1 patients = </v>
      </c>
      <c r="D21" s="24">
        <f>+B4*B21</f>
        <v>0</v>
      </c>
      <c r="E21" s="35" t="str">
        <f>+E20</f>
        <v>Patients benefiting = </v>
      </c>
      <c r="F21" s="35" t="e">
        <f>IF(CODE($D8)=121,+D16/C8,+D16)</f>
        <v>#VALUE!</v>
      </c>
      <c r="G21" s="23"/>
      <c r="H21" s="8"/>
    </row>
    <row r="22" spans="1:8" ht="12.75">
      <c r="A22" s="29" t="str">
        <f>IF(B$20=B$21,"No difference -&gt;",IF((B$20&gt;B$21),"Favoring "&amp;$A$8&amp;" by -&gt; ","Favoring "&amp;$A$7&amp;" by -&gt; "))</f>
        <v>No difference -&gt;</v>
      </c>
      <c r="B22" s="28">
        <f>IF(B20&gt;B21,+B20-B21,IF(B21&gt;B20,B21-B20,0))</f>
        <v>0</v>
      </c>
      <c r="C22" s="29" t="str">
        <f>IF(D$20=D$21,"No difference -&gt;",IF((D$20&gt;D$21),"Favoring "&amp;$A$8&amp;" by -&gt; ","Favoring "&amp;$A$7&amp;" by -&gt; "))</f>
        <v>No difference -&gt;</v>
      </c>
      <c r="D22" s="28">
        <f>IF(D20&gt;D21,+D20-D21,IF(D21&gt;D20,D21-D20,0))</f>
        <v>0</v>
      </c>
      <c r="E22" s="29" t="e">
        <f>IF(F$20=F$21,"No difference -&gt;",IF((F$20&gt;F$21),"Favoring "&amp;$A$7&amp;" by -&gt; ","Favoring "&amp;$A$8&amp;" by -&gt; "))</f>
        <v>#VALUE!</v>
      </c>
      <c r="F22" s="31" t="e">
        <f>IF(F20&gt;F21,+F20-F21,IF(F21&gt;F20,F21-F20,0))</f>
        <v>#VALUE!</v>
      </c>
      <c r="G22" s="23"/>
      <c r="H22" s="8"/>
    </row>
    <row r="23" spans="1:8" ht="12.75">
      <c r="A23" s="8"/>
      <c r="B23" s="8"/>
      <c r="C23" s="8"/>
      <c r="D23" s="8"/>
      <c r="E23" s="8"/>
      <c r="G23" s="8"/>
      <c r="H23" s="8"/>
    </row>
    <row r="24" spans="1:8" ht="12.75">
      <c r="A24" s="39" t="s">
        <v>21</v>
      </c>
      <c r="B24" s="68"/>
      <c r="C24" s="69"/>
      <c r="D24" s="70"/>
      <c r="E24" s="68"/>
      <c r="F24" s="68"/>
      <c r="G24" s="8"/>
      <c r="H24" s="8"/>
    </row>
    <row r="25" spans="1:8" ht="12.75">
      <c r="A25" s="71" t="e">
        <f>IF(((F20=F21)*AND(B20=B21)),"",IF((F20&gt;=F21)*AND(B20&lt;=B21),+A7&amp;" is more effective and less expensive.",IF((F21&gt;=F20)*AND(B21&lt;=B20),+A8&amp;" is more effective and less expensive.","If one intervention is more expensive and more effective, the incremental expense per new benefit")))</f>
        <v>#VALUE!</v>
      </c>
      <c r="B25" s="68"/>
      <c r="C25" s="69"/>
      <c r="D25" s="71"/>
      <c r="E25" s="71" t="e">
        <f>IF((B20&gt;B21)*AND(F20&gt;F21),"of "&amp;A7&amp;" is -&gt;",IF((B21&gt;B20)*AND(F21&gt;F20),"of "&amp;A8&amp;" is -&gt;",""))</f>
        <v>#VALUE!</v>
      </c>
      <c r="F25" s="71" t="e">
        <f>IF(((B22=0)*OR(F22=0)),"",IF((F20&gt;=F21)*AND(B20&gt;=B21),D22/F22,IF((F21&gt;=F20)*AND(B21&gt;=B20),D22/F22,"")))</f>
        <v>#VALUE!</v>
      </c>
      <c r="G25" s="8"/>
      <c r="H25" s="8"/>
    </row>
    <row r="26" spans="1:8" ht="12.75">
      <c r="A26" s="72" t="s">
        <v>22</v>
      </c>
      <c r="B26" s="68"/>
      <c r="C26" s="69"/>
      <c r="D26" s="39"/>
      <c r="E26" s="39"/>
      <c r="F26" s="71"/>
      <c r="G26" s="8"/>
      <c r="H26" s="8"/>
    </row>
    <row r="27" spans="1:6" ht="12.75">
      <c r="A27" s="4"/>
      <c r="C27" s="5"/>
      <c r="D27" s="1"/>
      <c r="E27" s="1"/>
      <c r="F27" s="67"/>
    </row>
    <row r="28" spans="1:6" ht="12.75">
      <c r="A28" s="40" t="s">
        <v>2</v>
      </c>
      <c r="B28" s="37"/>
      <c r="C28" s="37"/>
      <c r="D28" s="37"/>
      <c r="E28" s="37"/>
      <c r="F28" s="37"/>
    </row>
    <row r="30" ht="12.75">
      <c r="A30" s="41" t="str">
        <f>"Calculation based on "&amp;B4&amp;" patients treated each NNT study time interval for each treatment option for 1 year"</f>
        <v>Calculation based on 1 patients treated each NNT study time interval for each treatment option for 1 year</v>
      </c>
    </row>
    <row r="31" spans="1:4" ht="12.75">
      <c r="A31" s="1" t="s">
        <v>8</v>
      </c>
      <c r="B31" s="13"/>
      <c r="C31" s="3"/>
      <c r="D31" s="14"/>
    </row>
    <row r="33" ht="12.75">
      <c r="A33" s="41" t="str">
        <f>"Based on "&amp;B4&amp;" patients treated each NNT time interval for each treatment option"</f>
        <v>Based on 1 patients treated each NNT time interval for each treatment option</v>
      </c>
    </row>
    <row r="34" spans="1:6" ht="12.75">
      <c r="A34" s="52" t="str">
        <f>"For "&amp;A7&amp;", based on "&amp;$B$4&amp;" new patients every "&amp;C7&amp;" "&amp;D7&amp;","</f>
        <v>For Drug X, based on 1 new patients every  ,</v>
      </c>
      <c r="B34" s="43" t="e">
        <f>IF(CODE($D7)=121,$B$4,IF(CODE($D7)=104,+$B$4/C7*8765.8125,(IF(CODE($D7)=100,+$B$4/C7*365.242199,(IF(CODE($D7)=119,$B$4/C7*52,(IF(CODE($D7)=109,+$B$4/C7*12,+$B$4/C7))))))))</f>
        <v>#VALUE!</v>
      </c>
      <c r="C34" s="54" t="s">
        <v>12</v>
      </c>
      <c r="D34" s="44" t="s">
        <v>13</v>
      </c>
      <c r="E34" s="50" t="e">
        <f>IF(CODE(D7)=121,+B34*E7,+B34*B11)</f>
        <v>#VALUE!</v>
      </c>
      <c r="F34" s="44"/>
    </row>
    <row r="35" spans="1:6" ht="12.75">
      <c r="A35" s="53" t="str">
        <f>"For "&amp;A8&amp;", based on "&amp;$B$4&amp;" new patients every "&amp;C8&amp;" "&amp;D8&amp;","</f>
        <v>For Drug Y, based on 1 new patients every  ,</v>
      </c>
      <c r="B35" s="49" t="e">
        <f>IF(CODE($D8)=121,$B$4,IF(CODE($D8)=104,+$B$4/C8*8765.8125,(IF(CODE($D8)=100,+$B$4/C8*365.242199,(IF(CODE($D8)=119,$B$4/C8*52,(IF(CODE($D8)=109,+$B$4/C8*12,+$B$4/C8))))))))</f>
        <v>#VALUE!</v>
      </c>
      <c r="C35" s="55" t="s">
        <v>12</v>
      </c>
      <c r="D35" s="47" t="s">
        <v>13</v>
      </c>
      <c r="E35" s="51" t="e">
        <f>IF(CODE(D8)=121,+B35*E8,+B35*B12)</f>
        <v>#VALUE!</v>
      </c>
      <c r="F35" s="47"/>
    </row>
    <row r="37" spans="1:6" ht="12.75">
      <c r="A37" s="52" t="e">
        <f>"For "&amp;A7&amp;", of these "&amp;B34&amp;" patients,"</f>
        <v>#VALUE!</v>
      </c>
      <c r="B37" s="43" t="e">
        <f>+B34/B7</f>
        <v>#VALUE!</v>
      </c>
      <c r="C37" s="42" t="e">
        <f>IF(CODE(D7)=121,"would benefit each "&amp;C7&amp;" "&amp;D7&amp;".","would benefit.")</f>
        <v>#VALUE!</v>
      </c>
      <c r="D37" s="44"/>
      <c r="E37" s="56" t="str">
        <f>+E15</f>
        <v>Cost per benefit = </v>
      </c>
      <c r="F37" s="45" t="e">
        <f>+F15</f>
        <v>#VALUE!</v>
      </c>
    </row>
    <row r="38" spans="1:6" ht="12.75">
      <c r="A38" s="53" t="e">
        <f>"For "&amp;A8&amp;", of these "&amp;B35&amp;" patients,"</f>
        <v>#VALUE!</v>
      </c>
      <c r="B38" s="49" t="e">
        <f>+B35/B8</f>
        <v>#VALUE!</v>
      </c>
      <c r="C38" s="46" t="e">
        <f>IF(CODE(D8)=121,"would benefit each "&amp;C8&amp;" "&amp;D8&amp;".","would benefit.")</f>
        <v>#VALUE!</v>
      </c>
      <c r="D38" s="47"/>
      <c r="E38" s="57" t="str">
        <f>+E16</f>
        <v>Cost per benefit = </v>
      </c>
      <c r="F38" s="48" t="e">
        <f>+F16</f>
        <v>#VALUE!</v>
      </c>
    </row>
    <row r="39" spans="1:6" ht="12.75">
      <c r="A39" s="29" t="e">
        <f>IF(B37=B38,"No difference -&gt;",IF((B37&gt;B38),"Favoring "&amp;$A$7&amp;" by -&gt; ","Favoring "&amp;$A$8&amp;" by -&gt; "))</f>
        <v>#VALUE!</v>
      </c>
      <c r="B39" s="31" t="e">
        <f>IF(B37&gt;B38,+B37-B38,IF(B38&gt;B37,B38-B37,0))</f>
        <v>#VALUE!</v>
      </c>
      <c r="C39" s="29"/>
      <c r="D39" s="29"/>
      <c r="E39" s="29" t="e">
        <f>IF(F37=F38,"No difference -&gt;",IF((F37&gt;F38),"Favoring "&amp;$A$8&amp;" by -&gt; ","Favoring "&amp;$A$7&amp;" by -&gt; "))</f>
        <v>#VALUE!</v>
      </c>
      <c r="F39" s="28" t="e">
        <f>IF(F37&gt;F38,+F37-F38,IF(F38&gt;F37,F38-F37,0))</f>
        <v>#VALUE!</v>
      </c>
    </row>
    <row r="42" spans="1:6" ht="12.75">
      <c r="A42" s="40" t="s">
        <v>2</v>
      </c>
      <c r="B42" s="37"/>
      <c r="C42" s="37"/>
      <c r="D42" s="37"/>
      <c r="E42" s="37"/>
      <c r="F42" s="37"/>
    </row>
  </sheetData>
  <sheetProtection sheet="1" objects="1" scenarios="1"/>
  <mergeCells count="2">
    <mergeCell ref="A3:F3"/>
    <mergeCell ref="F7:F8"/>
  </mergeCells>
  <printOptions/>
  <pageMargins left="0.25" right="0.25" top="0.33" bottom="0.3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 School of Medicine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Sheri Strite</dc:creator>
  <cp:keywords/>
  <dc:description/>
  <cp:lastModifiedBy>Sheri Strite</cp:lastModifiedBy>
  <cp:lastPrinted>2005-06-02T00:05:36Z</cp:lastPrinted>
  <dcterms:created xsi:type="dcterms:W3CDTF">2002-10-17T20:56:53Z</dcterms:created>
  <dcterms:modified xsi:type="dcterms:W3CDTF">2006-02-11T08:36:25Z</dcterms:modified>
  <cp:category/>
  <cp:version/>
  <cp:contentType/>
  <cp:contentStatus/>
</cp:coreProperties>
</file>