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4976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'Sheet1'!$A$1:$L$47</definedName>
  </definedNames>
  <calcPr fullCalcOnLoad="1"/>
</workbook>
</file>

<file path=xl/comments1.xml><?xml version="1.0" encoding="utf-8"?>
<comments xmlns="http://schemas.openxmlformats.org/spreadsheetml/2006/main">
  <authors>
    <author>sheri</author>
  </authors>
  <commentList>
    <comment ref="B17" authorId="0">
      <text>
        <r>
          <rPr>
            <b/>
            <sz val="8"/>
            <rFont val="Tahoma"/>
            <family val="2"/>
          </rPr>
          <t>TIP:</t>
        </r>
        <r>
          <rPr>
            <sz val="8"/>
            <rFont val="Tahoma"/>
            <family val="2"/>
          </rPr>
          <t xml:space="preserve">
Advice is to choose a denominator that is the most conservative choice against the intervention.
...For "improved," you may want to use completers.
...For "harmed," you may want to use randomized.</t>
        </r>
      </text>
    </comment>
  </commentList>
</comments>
</file>

<file path=xl/sharedStrings.xml><?xml version="1.0" encoding="utf-8"?>
<sst xmlns="http://schemas.openxmlformats.org/spreadsheetml/2006/main" count="75" uniqueCount="63">
  <si>
    <t>Total</t>
  </si>
  <si>
    <t>http://www.graphpad.com/quickcalcs/contingency1.cfm</t>
  </si>
  <si>
    <t>Variables</t>
  </si>
  <si>
    <t>ARR/ARI</t>
  </si>
  <si>
    <t>If not statistically significant, NNT/NNH is misleading.</t>
  </si>
  <si>
    <t>NNT/NNH</t>
  </si>
  <si>
    <t>Study %</t>
  </si>
  <si>
    <t>Control %</t>
  </si>
  <si>
    <r>
      <t>Delfini</t>
    </r>
    <r>
      <rPr>
        <b/>
        <i/>
        <sz val="9"/>
        <color indexed="43"/>
        <rFont val="Arial"/>
        <family val="2"/>
      </rPr>
      <t xml:space="preserve"> </t>
    </r>
    <r>
      <rPr>
        <b/>
        <sz val="9"/>
        <color indexed="43"/>
        <rFont val="Arial"/>
        <family val="2"/>
      </rPr>
      <t>Intention-to-Treat Calculation Aid   www.delfini.org</t>
    </r>
  </si>
  <si>
    <t>RRR</t>
  </si>
  <si>
    <t>True/False</t>
  </si>
  <si>
    <t>Study Reference</t>
  </si>
  <si>
    <t>Study Period</t>
  </si>
  <si>
    <r>
      <t xml:space="preserve">Enter data in the green cells </t>
    </r>
    <r>
      <rPr>
        <b/>
        <sz val="8"/>
        <rFont val="Wingdings"/>
        <family val="0"/>
      </rPr>
      <t>è</t>
    </r>
  </si>
  <si>
    <t>Discontinued due to treatment failure</t>
  </si>
  <si>
    <t>Use of this tool implies agreement to the legal terms and conditions on the Delfini website.</t>
  </si>
  <si>
    <t>Endpoint for Calculations</t>
  </si>
  <si>
    <t>Imputation Method/Assumptions</t>
  </si>
  <si>
    <t>Enter: "Improved" or "Harmed"</t>
  </si>
  <si>
    <t>If %, type in choice of denominator</t>
  </si>
  <si>
    <t>If "other," enter denominator to be applied</t>
  </si>
  <si>
    <t>Total Subjects</t>
  </si>
  <si>
    <t>Recomputed Two-by-two Table</t>
  </si>
  <si>
    <t>Hand record Two-by-Two Table results and enter into calculator &gt;&gt;</t>
  </si>
  <si>
    <t>P-values and confidence intervals can be calculated by going here &gt;&gt;</t>
  </si>
  <si>
    <t>Cautions: This tool is for attempting to recalculate statistical significance for sensitivity analysis.  Rounding errors possible. CIs may provide more useful information.</t>
  </si>
  <si>
    <t>Unrounded Conditionals</t>
  </si>
  <si>
    <t>Number randomized</t>
  </si>
  <si>
    <t>Reviewer &amp; Date</t>
  </si>
  <si>
    <t>Mini calculator for computing study results:</t>
  </si>
  <si>
    <t>Enter p-value</t>
  </si>
  <si>
    <t>Tips</t>
  </si>
  <si>
    <t>If using "% people," clear # of people in row 15. Otherwise # of people overrides.</t>
  </si>
  <si>
    <t>If using "# people," clear % section in rows 16,17 &amp; 18. Row 15 cells override % cells.</t>
  </si>
  <si>
    <r>
      <t xml:space="preserve">Directions: Enter in the GREEN cells for computations.  Calcs are rounded.  </t>
    </r>
    <r>
      <rPr>
        <b/>
        <sz val="9"/>
        <color indexed="10"/>
        <rFont val="Arial"/>
        <family val="2"/>
      </rPr>
      <t>Red triangles</t>
    </r>
    <r>
      <rPr>
        <b/>
        <sz val="9"/>
        <color indexed="49"/>
        <rFont val="Arial"/>
        <family val="2"/>
      </rPr>
      <t xml:space="preserve"> are notes. To Unprotect sheet: Tools&gt;Protection&gt;Unprotect.      </t>
    </r>
  </si>
  <si>
    <t>Enter interventions</t>
  </si>
  <si>
    <t>/ arm</t>
  </si>
  <si>
    <t>of all</t>
  </si>
  <si>
    <t>Denom</t>
  </si>
  <si>
    <t>Good Outcomes</t>
  </si>
  <si>
    <t>Bad Outcomes</t>
  </si>
  <si>
    <t>Use for "improved"</t>
  </si>
  <si>
    <t>Use for "harmed"</t>
  </si>
  <si>
    <t>If not completed, defaults to "harmed"</t>
  </si>
  <si>
    <t>http://www.graphpad.com/quickcalcs/NNT1.cfm</t>
  </si>
  <si>
    <t>Conclusion:</t>
  </si>
  <si>
    <t>CI Utilized:</t>
  </si>
  <si>
    <t>Range:</t>
  </si>
  <si>
    <t>to</t>
  </si>
  <si>
    <t>Or more options at bottom.</t>
  </si>
  <si>
    <t>Intervention</t>
  </si>
  <si>
    <t>Comparison</t>
  </si>
  <si>
    <t>Hand record results and enter into calculator:</t>
  </si>
  <si>
    <t>RRR, ARR and NNT Calculator</t>
  </si>
  <si>
    <t>Enter Outcome</t>
  </si>
  <si>
    <t>GraphPad can compute the CIs, but the data need to be reorganized in Two-by-Two Tables like these:</t>
  </si>
  <si>
    <t>Type "randomized", "completers" or other (you can specify what if you choose other).</t>
  </si>
  <si>
    <t>Remainder not completing study or not accepted</t>
  </si>
  <si>
    <t>Data contributors you accept in authors' analysis</t>
  </si>
  <si>
    <t>Not contributed data or not accepted in analysis</t>
  </si>
  <si>
    <t>© Delfini Group, LLC, 2005-2011.  All Rights Reserved Worldwide</t>
  </si>
  <si>
    <t xml:space="preserve">RRR/RRI = </t>
  </si>
  <si>
    <t>http://graphpad.com/quickcalcs/NNT1.cfm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</si>
</sst>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0.000"/>
    <numFmt numFmtId="168" formatCode="0.0000000"/>
    <numFmt numFmtId="169" formatCode="0.00000000"/>
    <numFmt numFmtId="170" formatCode="0.000000"/>
    <numFmt numFmtId="171" formatCode="0.00000"/>
    <numFmt numFmtId="172" formatCode="0.000000000000000%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color indexed="43"/>
      <name val="Palatino Linotype"/>
      <family val="1"/>
    </font>
    <font>
      <b/>
      <sz val="8"/>
      <name val="Arial"/>
      <family val="2"/>
    </font>
    <font>
      <b/>
      <i/>
      <sz val="9"/>
      <color indexed="43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sz val="9"/>
      <name val="Arial"/>
      <family val="2"/>
    </font>
    <font>
      <b/>
      <sz val="9"/>
      <color indexed="4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name val="Wingdings"/>
      <family val="0"/>
    </font>
    <font>
      <b/>
      <sz val="8"/>
      <color indexed="55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1" xfId="59" applyNumberFormat="1" applyFont="1" applyFill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1" fontId="1" fillId="34" borderId="0" xfId="0" applyNumberFormat="1" applyFont="1" applyFill="1" applyAlignment="1" applyProtection="1">
      <alignment/>
      <protection/>
    </xf>
    <xf numFmtId="164" fontId="1" fillId="34" borderId="0" xfId="59" applyNumberFormat="1" applyFont="1" applyFill="1" applyAlignment="1" applyProtection="1">
      <alignment/>
      <protection/>
    </xf>
    <xf numFmtId="1" fontId="1" fillId="34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0" fontId="1" fillId="34" borderId="12" xfId="0" applyFont="1" applyFill="1" applyBorder="1" applyAlignment="1" applyProtection="1" quotePrefix="1">
      <alignment/>
      <protection/>
    </xf>
    <xf numFmtId="0" fontId="1" fillId="34" borderId="13" xfId="0" applyFont="1" applyFill="1" applyBorder="1" applyAlignment="1" applyProtection="1">
      <alignment/>
      <protection/>
    </xf>
    <xf numFmtId="164" fontId="13" fillId="0" borderId="0" xfId="59" applyNumberFormat="1" applyFont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9" fontId="1" fillId="34" borderId="11" xfId="59" applyFont="1" applyFill="1" applyBorder="1" applyAlignment="1" applyProtection="1">
      <alignment/>
      <protection/>
    </xf>
    <xf numFmtId="164" fontId="1" fillId="34" borderId="11" xfId="59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4" fillId="0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4" fillId="33" borderId="14" xfId="0" applyFont="1" applyFill="1" applyBorder="1" applyAlignment="1" applyProtection="1">
      <alignment horizontal="left"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 quotePrefix="1">
      <alignment horizontal="right"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20" xfId="0" applyFont="1" applyBorder="1" applyAlignment="1" applyProtection="1">
      <alignment horizontal="right"/>
      <protection/>
    </xf>
    <xf numFmtId="164" fontId="1" fillId="37" borderId="21" xfId="59" applyNumberFormat="1" applyFont="1" applyFill="1" applyBorder="1" applyAlignment="1" applyProtection="1">
      <alignment/>
      <protection locked="0"/>
    </xf>
    <xf numFmtId="164" fontId="1" fillId="37" borderId="11" xfId="59" applyNumberFormat="1" applyFont="1" applyFill="1" applyBorder="1" applyAlignment="1" applyProtection="1">
      <alignment/>
      <protection locked="0"/>
    </xf>
    <xf numFmtId="1" fontId="1" fillId="37" borderId="2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17" fillId="33" borderId="0" xfId="53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1" fillId="34" borderId="24" xfId="0" applyFont="1" applyFill="1" applyBorder="1" applyAlignment="1" applyProtection="1">
      <alignment/>
      <protection locked="0"/>
    </xf>
    <xf numFmtId="0" fontId="4" fillId="38" borderId="0" xfId="0" applyFont="1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7" fillId="38" borderId="0" xfId="0" applyFont="1" applyFill="1" applyAlignment="1" applyProtection="1">
      <alignment/>
      <protection/>
    </xf>
    <xf numFmtId="0" fontId="9" fillId="38" borderId="0" xfId="0" applyFont="1" applyFill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19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0" fontId="5" fillId="34" borderId="16" xfId="0" applyFon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 quotePrefix="1">
      <alignment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2" fontId="1" fillId="34" borderId="11" xfId="0" applyNumberFormat="1" applyFont="1" applyFill="1" applyBorder="1" applyAlignment="1" applyProtection="1" quotePrefix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6" fillId="0" borderId="25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left"/>
      <protection/>
    </xf>
    <xf numFmtId="0" fontId="16" fillId="0" borderId="28" xfId="0" applyFont="1" applyFill="1" applyBorder="1" applyAlignment="1" applyProtection="1" quotePrefix="1">
      <alignment/>
      <protection/>
    </xf>
    <xf numFmtId="0" fontId="1" fillId="0" borderId="0" xfId="0" applyFont="1" applyAlignment="1" applyProtection="1" quotePrefix="1">
      <alignment/>
      <protection/>
    </xf>
    <xf numFmtId="0" fontId="1" fillId="0" borderId="0" xfId="0" applyFont="1" applyAlignment="1" applyProtection="1">
      <alignment/>
      <protection locked="0"/>
    </xf>
    <xf numFmtId="0" fontId="23" fillId="33" borderId="0" xfId="53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9" fontId="5" fillId="33" borderId="11" xfId="59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 quotePrefix="1">
      <alignment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23" fillId="0" borderId="0" xfId="53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right"/>
      <protection/>
    </xf>
    <xf numFmtId="164" fontId="1" fillId="34" borderId="23" xfId="59" applyNumberFormat="1" applyFont="1" applyFill="1" applyBorder="1" applyAlignment="1" applyProtection="1" quotePrefix="1">
      <alignment/>
      <protection/>
    </xf>
    <xf numFmtId="164" fontId="1" fillId="34" borderId="11" xfId="0" applyNumberFormat="1" applyFont="1" applyFill="1" applyBorder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phpad.com/quickcalcs/contingency1.cfm" TargetMode="External" /><Relationship Id="rId2" Type="http://schemas.openxmlformats.org/officeDocument/2006/relationships/hyperlink" Target="http://www.graphpad.com/quickcalcs/NNT1.cf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" customHeight="1"/>
  <cols>
    <col min="1" max="1" width="35.57421875" style="20" customWidth="1"/>
    <col min="2" max="2" width="12.421875" style="20" customWidth="1"/>
    <col min="3" max="3" width="9.8515625" style="20" customWidth="1"/>
    <col min="4" max="4" width="6.57421875" style="20" customWidth="1"/>
    <col min="5" max="5" width="1.7109375" style="20" customWidth="1"/>
    <col min="6" max="6" width="12.421875" style="20" customWidth="1"/>
    <col min="7" max="7" width="9.421875" style="20" customWidth="1"/>
    <col min="8" max="8" width="6.28125" style="20" customWidth="1"/>
    <col min="9" max="9" width="9.8515625" style="20" customWidth="1"/>
    <col min="10" max="10" width="9.421875" style="20" customWidth="1"/>
    <col min="11" max="11" width="10.57421875" style="20" customWidth="1"/>
    <col min="12" max="12" width="11.7109375" style="20" customWidth="1"/>
    <col min="13" max="16384" width="8.8515625" style="20" customWidth="1"/>
  </cols>
  <sheetData>
    <row r="1" spans="1:14" ht="12" customHeight="1">
      <c r="A1" s="60" t="s">
        <v>8</v>
      </c>
      <c r="B1" s="61"/>
      <c r="C1" s="61"/>
      <c r="D1" s="62"/>
      <c r="E1" s="62"/>
      <c r="F1" s="62"/>
      <c r="G1" s="62"/>
      <c r="H1" s="63"/>
      <c r="I1" s="63"/>
      <c r="J1" s="63"/>
      <c r="K1" s="63"/>
      <c r="L1" s="63"/>
      <c r="N1" s="20" t="s">
        <v>31</v>
      </c>
    </row>
    <row r="2" spans="1:12" ht="12" customHeight="1">
      <c r="A2" s="60" t="s">
        <v>15</v>
      </c>
      <c r="B2" s="61"/>
      <c r="C2" s="61"/>
      <c r="D2" s="62"/>
      <c r="E2" s="62"/>
      <c r="F2" s="62"/>
      <c r="G2" s="62" t="s">
        <v>60</v>
      </c>
      <c r="H2" s="63"/>
      <c r="I2" s="63"/>
      <c r="J2" s="63"/>
      <c r="K2" s="63"/>
      <c r="L2" s="63"/>
    </row>
    <row r="3" spans="1:12" ht="12" customHeight="1">
      <c r="A3" s="64" t="s">
        <v>25</v>
      </c>
      <c r="B3" s="65"/>
      <c r="C3" s="65"/>
      <c r="D3" s="65"/>
      <c r="E3" s="65"/>
      <c r="F3" s="65"/>
      <c r="G3" s="66"/>
      <c r="H3" s="66"/>
      <c r="I3" s="66"/>
      <c r="J3" s="66"/>
      <c r="K3" s="66"/>
      <c r="L3" s="66"/>
    </row>
    <row r="4" spans="1:12" ht="12" customHeight="1">
      <c r="A4" s="64" t="s">
        <v>34</v>
      </c>
      <c r="B4" s="65"/>
      <c r="C4" s="65"/>
      <c r="D4" s="65"/>
      <c r="E4" s="65"/>
      <c r="F4" s="65"/>
      <c r="G4" s="66"/>
      <c r="H4" s="66"/>
      <c r="I4" s="66"/>
      <c r="J4" s="66"/>
      <c r="K4" s="66"/>
      <c r="L4" s="66"/>
    </row>
    <row r="5" spans="1:12" ht="12" customHeight="1">
      <c r="A5" s="64" t="s">
        <v>23</v>
      </c>
      <c r="B5" s="65"/>
      <c r="C5" s="65"/>
      <c r="D5" s="56" t="s">
        <v>1</v>
      </c>
      <c r="E5" s="57"/>
      <c r="F5" s="21"/>
      <c r="G5" s="22"/>
      <c r="H5" s="22"/>
      <c r="I5" s="22"/>
      <c r="J5" s="22"/>
      <c r="K5" s="22"/>
      <c r="L5" s="22"/>
    </row>
    <row r="6" spans="1:12" ht="12" customHeight="1">
      <c r="A6" s="64" t="s">
        <v>24</v>
      </c>
      <c r="B6" s="67"/>
      <c r="C6" s="67"/>
      <c r="D6" s="56" t="s">
        <v>62</v>
      </c>
      <c r="E6" s="23"/>
      <c r="F6" s="23"/>
      <c r="G6" s="22"/>
      <c r="H6" s="22"/>
      <c r="I6" s="22"/>
      <c r="J6" s="22"/>
      <c r="K6" s="64" t="s">
        <v>49</v>
      </c>
      <c r="L6" s="22"/>
    </row>
    <row r="7" spans="1:12" ht="12" customHeight="1">
      <c r="A7" s="46" t="s">
        <v>11</v>
      </c>
      <c r="B7" s="1"/>
      <c r="C7" s="24"/>
      <c r="D7" s="24"/>
      <c r="E7" s="24"/>
      <c r="F7" s="24"/>
      <c r="G7" s="24"/>
      <c r="H7" s="24"/>
      <c r="I7" s="24"/>
      <c r="J7" s="24"/>
      <c r="K7" s="24"/>
      <c r="L7" s="58"/>
    </row>
    <row r="8" spans="1:12" ht="12" customHeight="1">
      <c r="A8" s="46" t="s">
        <v>28</v>
      </c>
      <c r="B8" s="1"/>
      <c r="C8" s="24"/>
      <c r="D8" s="24"/>
      <c r="E8" s="24"/>
      <c r="F8" s="24"/>
      <c r="G8" s="24"/>
      <c r="H8" s="24"/>
      <c r="I8" s="24"/>
      <c r="J8" s="24"/>
      <c r="K8" s="24"/>
      <c r="L8" s="58"/>
    </row>
    <row r="9" spans="1:12" ht="12" customHeight="1">
      <c r="A9" s="46" t="s">
        <v>16</v>
      </c>
      <c r="B9" s="1"/>
      <c r="C9" s="24"/>
      <c r="D9" s="24"/>
      <c r="E9" s="24"/>
      <c r="F9" s="24"/>
      <c r="G9" s="24"/>
      <c r="H9" s="24"/>
      <c r="I9" s="24"/>
      <c r="J9" s="24"/>
      <c r="K9" s="24"/>
      <c r="L9" s="58"/>
    </row>
    <row r="10" spans="1:12" ht="12" customHeight="1">
      <c r="A10" s="46" t="s">
        <v>12</v>
      </c>
      <c r="B10" s="40"/>
      <c r="C10" s="39"/>
      <c r="D10" s="39"/>
      <c r="E10" s="39"/>
      <c r="F10" s="39"/>
      <c r="G10" s="39"/>
      <c r="H10" s="24"/>
      <c r="I10" s="24"/>
      <c r="J10" s="24"/>
      <c r="K10" s="24"/>
      <c r="L10" s="58"/>
    </row>
    <row r="11" spans="1:12" ht="12" customHeight="1">
      <c r="A11" s="46" t="s">
        <v>17</v>
      </c>
      <c r="B11" s="1"/>
      <c r="C11" s="42"/>
      <c r="D11" s="43"/>
      <c r="E11" s="44"/>
      <c r="F11" s="44"/>
      <c r="G11" s="44"/>
      <c r="H11" s="24"/>
      <c r="I11" s="24"/>
      <c r="J11" s="24"/>
      <c r="K11" s="24"/>
      <c r="L11" s="58"/>
    </row>
    <row r="12" spans="1:12" ht="12" customHeight="1">
      <c r="A12" s="46" t="s">
        <v>18</v>
      </c>
      <c r="B12" s="41"/>
      <c r="C12" s="27" t="s">
        <v>43</v>
      </c>
      <c r="D12" s="28"/>
      <c r="E12" s="25"/>
      <c r="F12" s="25"/>
      <c r="G12" s="25"/>
      <c r="H12" s="25"/>
      <c r="I12" s="25"/>
      <c r="J12" s="25"/>
      <c r="K12" s="25"/>
      <c r="L12" s="25"/>
    </row>
    <row r="13" spans="1:12" ht="12" customHeight="1">
      <c r="A13" s="79"/>
      <c r="B13" s="68" t="s">
        <v>50</v>
      </c>
      <c r="C13" s="68" t="s">
        <v>51</v>
      </c>
      <c r="D13" s="69">
        <f>IF(B18&gt;B20,"WARNING: Denominator is larger than number randomized.",IF(C18&gt;C20,"WARNING: Denominator is larger than number randomized.",""))</f>
      </c>
      <c r="E13" s="70"/>
      <c r="F13" s="71"/>
      <c r="G13" s="70"/>
      <c r="H13" s="70"/>
      <c r="I13" s="70"/>
      <c r="J13" s="70"/>
      <c r="K13" s="25"/>
      <c r="L13" s="25"/>
    </row>
    <row r="14" spans="1:12" ht="12" customHeight="1">
      <c r="A14" s="6" t="s">
        <v>35</v>
      </c>
      <c r="B14" s="48"/>
      <c r="C14" s="48"/>
      <c r="D14" s="69">
        <f>IF(B26&gt;B25,"WARNING: Number is greater than remainder not contributing study data.",IF(C26&gt;C25,"WARNING: Number is greater than remainder not contributing study data.",""))</f>
      </c>
      <c r="E14" s="70"/>
      <c r="F14" s="71"/>
      <c r="G14" s="70"/>
      <c r="H14" s="70"/>
      <c r="I14" s="70"/>
      <c r="J14" s="70"/>
      <c r="K14" s="25"/>
      <c r="L14" s="25"/>
    </row>
    <row r="15" spans="1:12" ht="12" customHeight="1" thickBot="1">
      <c r="A15" s="6" t="str">
        <f>"# of people "&amp;B12&amp;" OR use % below"</f>
        <v># of people  OR use % below</v>
      </c>
      <c r="B15" s="48"/>
      <c r="C15" s="48"/>
      <c r="D15" s="47" t="s">
        <v>33</v>
      </c>
      <c r="E15" s="80"/>
      <c r="F15" s="80"/>
      <c r="G15" s="80"/>
      <c r="H15" s="80"/>
      <c r="I15" s="80"/>
      <c r="J15" s="80"/>
      <c r="K15" s="80"/>
      <c r="L15" s="80"/>
    </row>
    <row r="16" spans="1:12" ht="12" customHeight="1">
      <c r="A16" s="49" t="str">
        <f>"% of people "&amp;B12</f>
        <v>% of people </v>
      </c>
      <c r="B16" s="52"/>
      <c r="C16" s="52"/>
      <c r="D16" s="81" t="s">
        <v>32</v>
      </c>
      <c r="E16" s="82"/>
      <c r="F16" s="82"/>
      <c r="G16" s="82"/>
      <c r="H16" s="83"/>
      <c r="I16" s="83"/>
      <c r="J16" s="83"/>
      <c r="K16" s="83"/>
      <c r="L16" s="84"/>
    </row>
    <row r="17" spans="1:12" ht="12" customHeight="1">
      <c r="A17" s="50" t="s">
        <v>19</v>
      </c>
      <c r="B17" s="53"/>
      <c r="C17" s="92"/>
      <c r="D17" s="85" t="s">
        <v>56</v>
      </c>
      <c r="E17" s="86"/>
      <c r="F17" s="86"/>
      <c r="G17" s="86"/>
      <c r="H17" s="87"/>
      <c r="I17" s="87"/>
      <c r="J17" s="87"/>
      <c r="K17" s="87"/>
      <c r="L17" s="88"/>
    </row>
    <row r="18" spans="1:12" ht="12" customHeight="1" thickBot="1">
      <c r="A18" s="51" t="s">
        <v>20</v>
      </c>
      <c r="B18" s="54"/>
      <c r="C18" s="54"/>
      <c r="D18" s="93" t="str">
        <f>"For other, you are choosing the denominator from which "&amp;B12&amp;" will be computed."</f>
        <v>For other, you are choosing the denominator from which  will be computed.</v>
      </c>
      <c r="E18" s="89"/>
      <c r="F18" s="89"/>
      <c r="G18" s="89"/>
      <c r="H18" s="90"/>
      <c r="I18" s="90"/>
      <c r="J18" s="90"/>
      <c r="K18" s="90"/>
      <c r="L18" s="91"/>
    </row>
    <row r="19" spans="1:12" ht="12" customHeight="1">
      <c r="A19" s="7" t="s">
        <v>2</v>
      </c>
      <c r="B19" s="72">
        <f>+B14</f>
        <v>0</v>
      </c>
      <c r="C19" s="72">
        <f>+C14</f>
        <v>0</v>
      </c>
      <c r="D19" s="7" t="s">
        <v>0</v>
      </c>
      <c r="E19" s="7"/>
      <c r="F19" s="7">
        <f>+B19</f>
        <v>0</v>
      </c>
      <c r="G19" s="7">
        <f>+C19</f>
        <v>0</v>
      </c>
      <c r="H19" s="7" t="s">
        <v>38</v>
      </c>
      <c r="I19" s="7" t="str">
        <f>+D19</f>
        <v>Total</v>
      </c>
      <c r="J19" s="5"/>
      <c r="K19" s="26"/>
      <c r="L19" s="26"/>
    </row>
    <row r="20" spans="1:12" ht="12" customHeight="1">
      <c r="A20" s="55" t="s">
        <v>27</v>
      </c>
      <c r="B20" s="3"/>
      <c r="C20" s="3"/>
      <c r="D20" s="9">
        <f>+B20+C20</f>
        <v>0</v>
      </c>
      <c r="E20" s="5"/>
      <c r="F20" s="10" t="e">
        <f>+B20/$D$20</f>
        <v>#DIV/0!</v>
      </c>
      <c r="G20" s="10" t="e">
        <f>+C20/$D$20</f>
        <v>#DIV/0!</v>
      </c>
      <c r="H20" s="5" t="s">
        <v>37</v>
      </c>
      <c r="I20" s="10" t="e">
        <f>+F20+G20</f>
        <v>#DIV/0!</v>
      </c>
      <c r="J20" s="74" t="str">
        <f aca="true" t="shared" si="0" ref="J20:J29">+A20</f>
        <v>Number randomized</v>
      </c>
      <c r="K20" s="30"/>
      <c r="L20" s="26"/>
    </row>
    <row r="21" spans="1:15" ht="12" customHeight="1">
      <c r="A21" s="112" t="s">
        <v>58</v>
      </c>
      <c r="B21" s="3"/>
      <c r="C21" s="3"/>
      <c r="D21" s="9">
        <f>+B21+C21</f>
        <v>0</v>
      </c>
      <c r="E21" s="5"/>
      <c r="F21" s="10" t="e">
        <f>+B21/$B$20</f>
        <v>#DIV/0!</v>
      </c>
      <c r="G21" s="10" t="e">
        <f>+C21/$C$20</f>
        <v>#DIV/0!</v>
      </c>
      <c r="H21" s="94" t="s">
        <v>36</v>
      </c>
      <c r="I21" s="10" t="e">
        <f aca="true" t="shared" si="1" ref="I21:I29">+D21/$D$20</f>
        <v>#DIV/0!</v>
      </c>
      <c r="J21" s="75" t="str">
        <f t="shared" si="0"/>
        <v>Data contributors you accept in authors' analysis</v>
      </c>
      <c r="K21" s="30"/>
      <c r="L21" s="26"/>
      <c r="N21" s="76" t="s">
        <v>26</v>
      </c>
      <c r="O21" s="77"/>
    </row>
    <row r="22" spans="1:15" ht="12" customHeight="1">
      <c r="A22" s="8" t="str">
        <f>"From above, rounded calculation for "&amp;B12&amp;""</f>
        <v>From above, rounded calculation for </v>
      </c>
      <c r="B22" s="73">
        <f>ROUND(N22,0)</f>
        <v>0</v>
      </c>
      <c r="C22" s="73">
        <f>ROUND(O22,0)</f>
        <v>0</v>
      </c>
      <c r="D22" s="9">
        <f aca="true" t="shared" si="2" ref="D22:D28">+B22+C22</f>
        <v>0</v>
      </c>
      <c r="E22" s="5"/>
      <c r="F22" s="10" t="e">
        <f aca="true" t="shared" si="3" ref="F22:F28">+B22/$B$20</f>
        <v>#DIV/0!</v>
      </c>
      <c r="G22" s="10" t="e">
        <f aca="true" t="shared" si="4" ref="G22:G28">+C22/$C$20</f>
        <v>#DIV/0!</v>
      </c>
      <c r="H22" s="94" t="s">
        <v>36</v>
      </c>
      <c r="I22" s="10" t="e">
        <f t="shared" si="1"/>
        <v>#DIV/0!</v>
      </c>
      <c r="J22" s="75" t="str">
        <f t="shared" si="0"/>
        <v>From above, rounded calculation for </v>
      </c>
      <c r="K22" s="30"/>
      <c r="L22" s="26"/>
      <c r="N22" s="78">
        <f>IF(B15&gt;0,B15,IF($B$17="randomized",+B20*B16,IF($B$17="completers",+B21*B16,B18*B16)))</f>
        <v>0</v>
      </c>
      <c r="O22" s="78">
        <f>IF(C15&gt;0,C15,IF($B$17="randomized",+C20*C16,IF($B$17="completers",+C21*C16,C18*C16)))</f>
        <v>0</v>
      </c>
    </row>
    <row r="23" spans="1:12" ht="12" customHeight="1">
      <c r="A23" s="112" t="s">
        <v>59</v>
      </c>
      <c r="B23" s="11">
        <f>+B20-B21</f>
        <v>0</v>
      </c>
      <c r="C23" s="11">
        <f>+C20-C21</f>
        <v>0</v>
      </c>
      <c r="D23" s="9">
        <f t="shared" si="2"/>
        <v>0</v>
      </c>
      <c r="E23" s="5"/>
      <c r="F23" s="10" t="e">
        <f t="shared" si="3"/>
        <v>#DIV/0!</v>
      </c>
      <c r="G23" s="10" t="e">
        <f t="shared" si="4"/>
        <v>#DIV/0!</v>
      </c>
      <c r="H23" s="94" t="s">
        <v>36</v>
      </c>
      <c r="I23" s="10" t="e">
        <f t="shared" si="1"/>
        <v>#DIV/0!</v>
      </c>
      <c r="J23" s="75" t="str">
        <f t="shared" si="0"/>
        <v>Not contributed data or not accepted in analysis</v>
      </c>
      <c r="K23" s="30"/>
      <c r="L23" s="26"/>
    </row>
    <row r="24" spans="1:12" ht="12" customHeight="1">
      <c r="A24" s="45" t="s">
        <v>14</v>
      </c>
      <c r="B24" s="3"/>
      <c r="C24" s="3"/>
      <c r="D24" s="9">
        <f t="shared" si="2"/>
        <v>0</v>
      </c>
      <c r="E24" s="5"/>
      <c r="F24" s="10" t="e">
        <f t="shared" si="3"/>
        <v>#DIV/0!</v>
      </c>
      <c r="G24" s="10" t="e">
        <f t="shared" si="4"/>
        <v>#DIV/0!</v>
      </c>
      <c r="H24" s="94" t="s">
        <v>36</v>
      </c>
      <c r="I24" s="10" t="e">
        <f t="shared" si="1"/>
        <v>#DIV/0!</v>
      </c>
      <c r="J24" s="75" t="str">
        <f t="shared" si="0"/>
        <v>Discontinued due to treatment failure</v>
      </c>
      <c r="K24" s="30"/>
      <c r="L24" s="26"/>
    </row>
    <row r="25" spans="1:12" ht="12" customHeight="1">
      <c r="A25" s="8" t="s">
        <v>57</v>
      </c>
      <c r="B25" s="11">
        <f>+B23-B24</f>
        <v>0</v>
      </c>
      <c r="C25" s="11">
        <f>+C23-C24</f>
        <v>0</v>
      </c>
      <c r="D25" s="9">
        <f t="shared" si="2"/>
        <v>0</v>
      </c>
      <c r="E25" s="5"/>
      <c r="F25" s="10" t="e">
        <f t="shared" si="3"/>
        <v>#DIV/0!</v>
      </c>
      <c r="G25" s="10" t="e">
        <f t="shared" si="4"/>
        <v>#DIV/0!</v>
      </c>
      <c r="H25" s="94" t="s">
        <v>36</v>
      </c>
      <c r="I25" s="10" t="e">
        <f t="shared" si="1"/>
        <v>#DIV/0!</v>
      </c>
      <c r="J25" s="75" t="str">
        <f t="shared" si="0"/>
        <v>Remainder not completing study or not accepted</v>
      </c>
      <c r="K25" s="30"/>
      <c r="L25" s="26"/>
    </row>
    <row r="26" spans="1:12" ht="12" customHeight="1">
      <c r="A26" s="8" t="str">
        <f>"From remainder, you assign outcomes as "&amp;B12&amp;""</f>
        <v>From remainder, you assign outcomes as </v>
      </c>
      <c r="B26" s="3"/>
      <c r="C26" s="3"/>
      <c r="D26" s="9">
        <f t="shared" si="2"/>
        <v>0</v>
      </c>
      <c r="E26" s="5"/>
      <c r="F26" s="10" t="e">
        <f t="shared" si="3"/>
        <v>#DIV/0!</v>
      </c>
      <c r="G26" s="10" t="e">
        <f t="shared" si="4"/>
        <v>#DIV/0!</v>
      </c>
      <c r="H26" s="94" t="s">
        <v>36</v>
      </c>
      <c r="I26" s="10" t="e">
        <f t="shared" si="1"/>
        <v>#DIV/0!</v>
      </c>
      <c r="J26" s="75" t="str">
        <f t="shared" si="0"/>
        <v>From remainder, you assign outcomes as </v>
      </c>
      <c r="K26" s="30"/>
      <c r="L26" s="26"/>
    </row>
    <row r="27" spans="1:12" ht="12" customHeight="1">
      <c r="A27" s="55" t="str">
        <f>"Total to be counted as "&amp;B12&amp;""</f>
        <v>Total to be counted as </v>
      </c>
      <c r="B27" s="11">
        <f>+B22+B26</f>
        <v>0</v>
      </c>
      <c r="C27" s="11">
        <f>+C22+C26</f>
        <v>0</v>
      </c>
      <c r="D27" s="9">
        <f t="shared" si="2"/>
        <v>0</v>
      </c>
      <c r="E27" s="5"/>
      <c r="F27" s="10" t="e">
        <f t="shared" si="3"/>
        <v>#DIV/0!</v>
      </c>
      <c r="G27" s="10" t="e">
        <f t="shared" si="4"/>
        <v>#DIV/0!</v>
      </c>
      <c r="H27" s="94" t="s">
        <v>36</v>
      </c>
      <c r="I27" s="10" t="e">
        <f t="shared" si="1"/>
        <v>#DIV/0!</v>
      </c>
      <c r="J27" s="74" t="str">
        <f t="shared" si="0"/>
        <v>Total to be counted as </v>
      </c>
      <c r="K27" s="30"/>
      <c r="L27" s="26"/>
    </row>
    <row r="28" spans="1:12" ht="12" customHeight="1">
      <c r="A28" s="55" t="str">
        <f>"Total to be counted as not "&amp;B12&amp;""</f>
        <v>Total to be counted as not </v>
      </c>
      <c r="B28" s="11">
        <f>+B20-B27</f>
        <v>0</v>
      </c>
      <c r="C28" s="11">
        <f>+C20-C27</f>
        <v>0</v>
      </c>
      <c r="D28" s="9">
        <f t="shared" si="2"/>
        <v>0</v>
      </c>
      <c r="E28" s="5"/>
      <c r="F28" s="10" t="e">
        <f t="shared" si="3"/>
        <v>#DIV/0!</v>
      </c>
      <c r="G28" s="10" t="e">
        <f t="shared" si="4"/>
        <v>#DIV/0!</v>
      </c>
      <c r="H28" s="94" t="s">
        <v>36</v>
      </c>
      <c r="I28" s="10" t="e">
        <f t="shared" si="1"/>
        <v>#DIV/0!</v>
      </c>
      <c r="J28" s="74" t="str">
        <f t="shared" si="0"/>
        <v>Total to be counted as not </v>
      </c>
      <c r="K28" s="30"/>
      <c r="L28" s="26"/>
    </row>
    <row r="29" spans="1:12" ht="12" customHeight="1">
      <c r="A29" s="55" t="s">
        <v>21</v>
      </c>
      <c r="B29" s="11">
        <f>+B27+B28</f>
        <v>0</v>
      </c>
      <c r="C29" s="11">
        <f>+C27+C28</f>
        <v>0</v>
      </c>
      <c r="D29" s="11">
        <f>+B29+C29</f>
        <v>0</v>
      </c>
      <c r="E29" s="5"/>
      <c r="F29" s="10" t="e">
        <f>+B29/$D$20</f>
        <v>#DIV/0!</v>
      </c>
      <c r="G29" s="10" t="e">
        <f>+C29/$D$20</f>
        <v>#DIV/0!</v>
      </c>
      <c r="H29" s="5" t="s">
        <v>37</v>
      </c>
      <c r="I29" s="10" t="e">
        <f t="shared" si="1"/>
        <v>#DIV/0!</v>
      </c>
      <c r="J29" s="74" t="str">
        <f t="shared" si="0"/>
        <v>Total Subjects</v>
      </c>
      <c r="K29" s="30"/>
      <c r="L29" s="26"/>
    </row>
    <row r="30" spans="2:12" ht="12" customHeight="1">
      <c r="B30" s="26"/>
      <c r="C30" s="26"/>
      <c r="D30" s="26"/>
      <c r="E30" s="26"/>
      <c r="F30" s="26"/>
      <c r="G30" s="26"/>
      <c r="H30" s="5"/>
      <c r="I30" s="28" t="s">
        <v>4</v>
      </c>
      <c r="J30" s="26"/>
      <c r="K30" s="26"/>
      <c r="L30" s="26"/>
    </row>
    <row r="31" spans="1:12" ht="12" customHeight="1">
      <c r="A31" s="12" t="s">
        <v>22</v>
      </c>
      <c r="B31" s="7" t="str">
        <f>IF($B$12="improved","Not Improved","Not Harmed")</f>
        <v>Not Harmed</v>
      </c>
      <c r="C31" s="7" t="str">
        <f>IF($B$12="improved","Improved","Harmed")</f>
        <v>Harmed</v>
      </c>
      <c r="D31" s="7" t="s">
        <v>0</v>
      </c>
      <c r="E31" s="7"/>
      <c r="F31" s="7" t="str">
        <f>+B31</f>
        <v>Not Harmed</v>
      </c>
      <c r="G31" s="7" t="str">
        <f>+C31</f>
        <v>Harmed</v>
      </c>
      <c r="H31" s="7" t="str">
        <f>+D31</f>
        <v>Total</v>
      </c>
      <c r="I31" s="7" t="s">
        <v>3</v>
      </c>
      <c r="J31" s="7" t="s">
        <v>5</v>
      </c>
      <c r="K31" s="7" t="str">
        <f>+A10</f>
        <v>Study Period</v>
      </c>
      <c r="L31" s="29" t="s">
        <v>30</v>
      </c>
    </row>
    <row r="32" spans="1:14" ht="12" customHeight="1">
      <c r="A32" s="46">
        <f>+B19</f>
        <v>0</v>
      </c>
      <c r="B32" s="11">
        <f>+B28</f>
        <v>0</v>
      </c>
      <c r="C32" s="73">
        <f>+B27</f>
        <v>0</v>
      </c>
      <c r="D32" s="9">
        <f>SUM(B32:C32)</f>
        <v>0</v>
      </c>
      <c r="E32" s="5"/>
      <c r="F32" s="13" t="e">
        <f>+B32/$D32</f>
        <v>#DIV/0!</v>
      </c>
      <c r="G32" s="13" t="e">
        <f>+C32/D32</f>
        <v>#DIV/0!</v>
      </c>
      <c r="H32" s="10" t="e">
        <f>+F32+G32</f>
        <v>#DIV/0!</v>
      </c>
      <c r="I32" s="14" t="e">
        <f>IF(G32&gt;G33,A32,A33)</f>
        <v>#DIV/0!</v>
      </c>
      <c r="J32" s="15"/>
      <c r="K32" s="15"/>
      <c r="L32" s="59"/>
      <c r="N32" s="76" t="s">
        <v>10</v>
      </c>
    </row>
    <row r="33" spans="1:14" ht="12" customHeight="1">
      <c r="A33" s="46">
        <f>C19</f>
        <v>0</v>
      </c>
      <c r="B33" s="11">
        <f>+C28</f>
        <v>0</v>
      </c>
      <c r="C33" s="73">
        <f>+C27</f>
        <v>0</v>
      </c>
      <c r="D33" s="9">
        <f>SUM(B33:C33)</f>
        <v>0</v>
      </c>
      <c r="E33" s="5"/>
      <c r="F33" s="13" t="e">
        <f>+B33/$D33</f>
        <v>#DIV/0!</v>
      </c>
      <c r="G33" s="13" t="e">
        <f>+C33/D33</f>
        <v>#DIV/0!</v>
      </c>
      <c r="H33" s="10" t="e">
        <f>+F33+G33</f>
        <v>#DIV/0!</v>
      </c>
      <c r="I33" s="114" t="e">
        <f>IF(G32&gt;G33,+G32-G33,G33-G32)</f>
        <v>#DIV/0!</v>
      </c>
      <c r="J33" s="11" t="e">
        <f>1/I33</f>
        <v>#DIV/0!</v>
      </c>
      <c r="K33" s="111">
        <f>+B10</f>
        <v>0</v>
      </c>
      <c r="L33" s="4"/>
      <c r="N33" s="99">
        <f>IF((B15+C15)&gt;0,1,0)</f>
        <v>0</v>
      </c>
    </row>
    <row r="34" spans="1:12" ht="12" customHeight="1">
      <c r="A34" s="46" t="s">
        <v>0</v>
      </c>
      <c r="B34" s="9">
        <f>SUM(B32:B33)</f>
        <v>0</v>
      </c>
      <c r="C34" s="9">
        <f>SUM(C32:C33)</f>
        <v>0</v>
      </c>
      <c r="D34" s="9">
        <f>SUM(D32:D33)</f>
        <v>0</v>
      </c>
      <c r="E34" s="5"/>
      <c r="F34" s="16"/>
      <c r="G34" s="5"/>
      <c r="H34" s="5"/>
      <c r="I34" s="17" t="s">
        <v>61</v>
      </c>
      <c r="J34" s="113" t="e">
        <f>IF(G32&gt;G33,(G32-G33)/G32,(G33-G32)/G33)</f>
        <v>#DIV/0!</v>
      </c>
      <c r="K34" s="113"/>
      <c r="L34" s="26"/>
    </row>
    <row r="35" spans="1:12" ht="12" customHeight="1">
      <c r="A35" s="33"/>
      <c r="B35" s="34"/>
      <c r="C35" s="34"/>
      <c r="D35" s="34"/>
      <c r="E35" s="26"/>
      <c r="F35" s="26"/>
      <c r="G35" s="26"/>
      <c r="H35" s="26"/>
      <c r="I35" s="26"/>
      <c r="J35" s="26"/>
      <c r="K35" s="26"/>
      <c r="L35" s="26"/>
    </row>
    <row r="36" spans="1:12" s="35" customFormat="1" ht="1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0" s="95" customFormat="1" ht="12" customHeight="1">
      <c r="A37" s="104" t="s">
        <v>55</v>
      </c>
      <c r="B37" s="105"/>
      <c r="C37" s="105"/>
      <c r="D37" s="105"/>
      <c r="E37" s="105"/>
      <c r="F37" s="104"/>
      <c r="G37" s="108"/>
      <c r="H37" s="109" t="s">
        <v>52</v>
      </c>
      <c r="I37" s="29"/>
      <c r="J37" s="29"/>
    </row>
    <row r="38" spans="1:10" s="95" customFormat="1" ht="12" customHeight="1">
      <c r="A38" s="105"/>
      <c r="B38" s="47" t="s">
        <v>41</v>
      </c>
      <c r="C38" s="105"/>
      <c r="D38" s="105"/>
      <c r="E38" s="105"/>
      <c r="F38" s="47" t="s">
        <v>42</v>
      </c>
      <c r="G38" s="7"/>
      <c r="H38" s="7"/>
      <c r="I38" s="7"/>
      <c r="J38" s="96" t="s">
        <v>44</v>
      </c>
    </row>
    <row r="39" spans="1:11" s="95" customFormat="1" ht="12" customHeight="1">
      <c r="A39" s="108"/>
      <c r="B39" s="106" t="s">
        <v>39</v>
      </c>
      <c r="C39" s="106" t="s">
        <v>40</v>
      </c>
      <c r="D39" s="106"/>
      <c r="E39" s="106"/>
      <c r="F39" s="106" t="str">
        <f>+B39</f>
        <v>Good Outcomes</v>
      </c>
      <c r="G39" s="106" t="str">
        <f>+C39</f>
        <v>Bad Outcomes</v>
      </c>
      <c r="H39" s="7"/>
      <c r="I39" s="74" t="s">
        <v>46</v>
      </c>
      <c r="J39" s="98">
        <v>0.95</v>
      </c>
      <c r="K39" s="29"/>
    </row>
    <row r="40" spans="1:12" s="95" customFormat="1" ht="12" customHeight="1">
      <c r="A40" s="46">
        <f>+A33</f>
        <v>0</v>
      </c>
      <c r="B40" s="107" t="str">
        <f>IF($B$12="improved",+C33,"n/a")</f>
        <v>n/a</v>
      </c>
      <c r="C40" s="107" t="str">
        <f>IF($B$12="improved",+B33,"n/a")</f>
        <v>n/a</v>
      </c>
      <c r="D40" s="105"/>
      <c r="E40" s="105"/>
      <c r="F40" s="107">
        <f>IF($B$12="improved","n/a",+B33)</f>
        <v>0</v>
      </c>
      <c r="G40" s="107">
        <f>IF($B$12="improved","n/a",+C33)</f>
        <v>0</v>
      </c>
      <c r="H40" s="7"/>
      <c r="I40" s="74" t="s">
        <v>47</v>
      </c>
      <c r="J40" s="100"/>
      <c r="K40" s="97" t="s">
        <v>48</v>
      </c>
      <c r="L40" s="100"/>
    </row>
    <row r="41" spans="1:12" s="95" customFormat="1" ht="12" customHeight="1">
      <c r="A41" s="46">
        <f>+A32</f>
        <v>0</v>
      </c>
      <c r="B41" s="107" t="str">
        <f>IF($B$12="improved",+C32,"n/a")</f>
        <v>n/a</v>
      </c>
      <c r="C41" s="107" t="str">
        <f>IF($B$12="improved",+B32,"n/a")</f>
        <v>n/a</v>
      </c>
      <c r="D41" s="105"/>
      <c r="E41" s="105"/>
      <c r="F41" s="107">
        <f>IF($B$12="improved","n/a",+B32)</f>
        <v>0</v>
      </c>
      <c r="G41" s="107">
        <f>IF($B$12="improved","n/a",+C32)</f>
        <v>0</v>
      </c>
      <c r="H41" s="7"/>
      <c r="I41" s="74" t="s">
        <v>45</v>
      </c>
      <c r="J41" s="101"/>
      <c r="K41" s="102"/>
      <c r="L41" s="103"/>
    </row>
    <row r="42" spans="1:10" s="95" customFormat="1" ht="12" customHeight="1">
      <c r="A42" s="104"/>
      <c r="B42" s="105"/>
      <c r="C42" s="105"/>
      <c r="D42" s="105"/>
      <c r="E42" s="105"/>
      <c r="F42" s="7"/>
      <c r="G42" s="7"/>
      <c r="H42" s="7"/>
      <c r="I42" s="7"/>
      <c r="J42" s="29"/>
    </row>
    <row r="43" spans="1:12" s="35" customFormat="1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2" customHeight="1">
      <c r="A44" s="32" t="s">
        <v>29</v>
      </c>
      <c r="B44" s="26"/>
      <c r="C44" s="26"/>
      <c r="D44" s="26"/>
      <c r="E44" s="26"/>
      <c r="F44" s="29"/>
      <c r="G44" s="29"/>
      <c r="H44" s="29"/>
      <c r="I44" s="29"/>
      <c r="J44" s="29"/>
      <c r="K44" s="26"/>
      <c r="L44" s="26"/>
    </row>
    <row r="45" spans="1:12" ht="12" customHeight="1">
      <c r="A45" s="32" t="s">
        <v>53</v>
      </c>
      <c r="B45" s="26"/>
      <c r="C45" s="26"/>
      <c r="D45" s="26"/>
      <c r="E45" s="26"/>
      <c r="F45" s="29" t="s">
        <v>6</v>
      </c>
      <c r="G45" s="29" t="s">
        <v>7</v>
      </c>
      <c r="H45" s="29" t="s">
        <v>9</v>
      </c>
      <c r="I45" s="29" t="s">
        <v>3</v>
      </c>
      <c r="J45" s="29" t="s">
        <v>5</v>
      </c>
      <c r="K45" s="26"/>
      <c r="L45" s="26"/>
    </row>
    <row r="46" spans="1:12" ht="12" customHeight="1">
      <c r="A46" s="110" t="s">
        <v>54</v>
      </c>
      <c r="B46" s="36" t="s">
        <v>13</v>
      </c>
      <c r="C46" s="26"/>
      <c r="D46" s="26"/>
      <c r="E46" s="26"/>
      <c r="F46" s="2"/>
      <c r="G46" s="2"/>
      <c r="H46" s="18" t="e">
        <f>IF(F46&gt;G46,I46/F46,I46/G46)</f>
        <v>#DIV/0!</v>
      </c>
      <c r="I46" s="19">
        <f>IF(F46&lt;G46,G46-F46,F46-G46)</f>
        <v>0</v>
      </c>
      <c r="J46" s="11" t="e">
        <f>1/I46</f>
        <v>#DIV/0!</v>
      </c>
      <c r="K46" s="32"/>
      <c r="L46" s="26"/>
    </row>
    <row r="47" spans="1:12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ht="12" customHeight="1">
      <c r="A48" s="37"/>
    </row>
    <row r="49" ht="12" customHeight="1">
      <c r="A49" s="38"/>
    </row>
    <row r="51" ht="12" customHeight="1">
      <c r="A51" s="38"/>
    </row>
    <row r="53" ht="12" customHeight="1">
      <c r="A53" s="38"/>
    </row>
    <row r="55" ht="12" customHeight="1">
      <c r="A55" s="38"/>
    </row>
  </sheetData>
  <sheetProtection formatCells="0" formatColumns="0" formatRows="0" insertColumns="0" insertRows="0" insertHyperlinks="0" deleteColumns="0" deleteRows="0" selectLockedCells="1"/>
  <hyperlinks>
    <hyperlink ref="D5" r:id="rId1" display="http://www.graphpad.com/quickcalcs/contingency1.cfm"/>
    <hyperlink ref="J38" r:id="rId2" display="http://www.graphpad.com/quickcalcs/NNT1.cfm"/>
  </hyperlinks>
  <printOptions/>
  <pageMargins left="0.24" right="0.24" top="0.17" bottom="0.16" header="0.5" footer="0.21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Strite</dc:creator>
  <cp:keywords/>
  <dc:description/>
  <cp:lastModifiedBy>SheriStrite</cp:lastModifiedBy>
  <cp:lastPrinted>2011-04-11T18:22:21Z</cp:lastPrinted>
  <dcterms:created xsi:type="dcterms:W3CDTF">2005-04-02T19:56:06Z</dcterms:created>
  <dcterms:modified xsi:type="dcterms:W3CDTF">2015-01-18T20:33:40Z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