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48" windowWidth="9120" windowHeight="10176" tabRatio="291" activeTab="1"/>
  </bookViews>
  <sheets>
    <sheet name="Agreement" sheetId="1" r:id="rId1"/>
    <sheet name="Calculator" sheetId="2" r:id="rId2"/>
  </sheets>
  <definedNames>
    <definedName name="aLR">'Calculator'!$D$6</definedName>
    <definedName name="bLR">'Calculator'!$E$6</definedName>
    <definedName name="CILR">'Calculator'!$C$9</definedName>
    <definedName name="cLR">'Calculator'!$D$7</definedName>
    <definedName name="dLR">'Calculator'!$E$7</definedName>
    <definedName name="NLRLR">'Calculator'!$C$15</definedName>
    <definedName name="ORLR">'Calculator'!$C$16</definedName>
    <definedName name="PLRLR">'Calculator'!$C$14</definedName>
    <definedName name="_xlnm.Print_Area" localSheetId="1">'Calculator'!$A:$R</definedName>
    <definedName name="SElnORLR">SQRT(1/aLR+1/bLR+1/cLR+1/dLR)</definedName>
    <definedName name="SnLR">'Calculator'!$C$12</definedName>
    <definedName name="SpLR">'Calculator'!$C$13</definedName>
    <definedName name="trueNLR">bLR+dLR</definedName>
    <definedName name="truePLR">aLR+cLR</definedName>
    <definedName name="zLR">-NORMSINV((1-CILR/100)/2)</definedName>
  </definedNames>
  <calcPr fullCalcOnLoad="1"/>
</workbook>
</file>

<file path=xl/comments2.xml><?xml version="1.0" encoding="utf-8"?>
<comments xmlns="http://schemas.openxmlformats.org/spreadsheetml/2006/main">
  <authors>
    <author>Sheri Strite</author>
  </authors>
  <commentList>
    <comment ref="G20" authorId="0">
      <text>
        <r>
          <rPr>
            <b/>
            <sz val="8"/>
            <rFont val="Tahoma"/>
            <family val="2"/>
          </rPr>
          <t xml:space="preserve">Enter any population number you want.  This field simply establishes a denominator, for the computed results below, to better describe test measures in natural language.  Good choices are 100, 1000 or study population, for example.
</t>
        </r>
      </text>
    </comment>
  </commentList>
</comments>
</file>

<file path=xl/sharedStrings.xml><?xml version="1.0" encoding="utf-8"?>
<sst xmlns="http://schemas.openxmlformats.org/spreadsheetml/2006/main" count="164" uniqueCount="123">
  <si>
    <t>TEST</t>
  </si>
  <si>
    <t>+</t>
  </si>
  <si>
    <t>-</t>
  </si>
  <si>
    <t>Yes</t>
  </si>
  <si>
    <t>No</t>
  </si>
  <si>
    <t>Sensitivity</t>
  </si>
  <si>
    <t>Specificity</t>
  </si>
  <si>
    <t>TOTALS</t>
  </si>
  <si>
    <t>PPV</t>
  </si>
  <si>
    <t>NPV</t>
  </si>
  <si>
    <t>Of</t>
  </si>
  <si>
    <t>tested negative.</t>
  </si>
  <si>
    <t>LR+</t>
  </si>
  <si>
    <t>LR-</t>
  </si>
  <si>
    <t>Prevalence</t>
  </si>
  <si>
    <t>www.delfini.org</t>
  </si>
  <si>
    <t>Legal Information &amp; Disclaimers</t>
  </si>
  <si>
    <t>Instructions</t>
  </si>
  <si>
    <t>tested positive and</t>
  </si>
  <si>
    <t>tested negative and</t>
  </si>
  <si>
    <r>
      <t>Delfini</t>
    </r>
    <r>
      <rPr>
        <b/>
        <sz val="12"/>
        <rFont val="Arial"/>
        <family val="2"/>
      </rPr>
      <t xml:space="preserve"> Point-of-Care Tool:  Diagnostic Testing Calculation Table</t>
    </r>
  </si>
  <si>
    <t>people without condition,</t>
  </si>
  <si>
    <t>do not have the condition.</t>
  </si>
  <si>
    <t>Condition (n)</t>
  </si>
  <si>
    <t>Odds post (T+)</t>
  </si>
  <si>
    <t>Odds post (T-)</t>
  </si>
  <si>
    <t xml:space="preserve">a = true </t>
  </si>
  <si>
    <r>
      <t xml:space="preserve">positives </t>
    </r>
    <r>
      <rPr>
        <sz val="10"/>
        <rFont val="Arial"/>
        <family val="2"/>
      </rPr>
      <t>↓</t>
    </r>
  </si>
  <si>
    <t>b = false</t>
  </si>
  <si>
    <t>positives ↓</t>
  </si>
  <si>
    <t xml:space="preserve">c = false </t>
  </si>
  <si>
    <t>negatives ↑</t>
  </si>
  <si>
    <t xml:space="preserve">d = true </t>
  </si>
  <si>
    <t xml:space="preserve">people with the condition, </t>
  </si>
  <si>
    <r>
      <t xml:space="preserve">This result is considered  </t>
    </r>
    <r>
      <rPr>
        <sz val="10"/>
        <rFont val="Wingdings"/>
        <family val="0"/>
      </rPr>
      <t>à</t>
    </r>
  </si>
  <si>
    <t>COMPUTATION FOR %</t>
  </si>
  <si>
    <t>have the condition and</t>
  </si>
  <si>
    <t>INSTRUCTIONS</t>
  </si>
  <si>
    <t>DATA ENTRY AREA FOR WHEN YOU KNOW PREVALENCE, SENSIVITY AND SPECIFICITY</t>
  </si>
  <si>
    <t>Disclaimer: By your using this tool and related information, it is implicit that you have read the worksheet entitled, "Agreement" and agree.</t>
  </si>
  <si>
    <t xml:space="preserve">     From the Excel menu &gt; EDIT &gt; PASTE SPECIAL &gt; VALUES &gt; OK</t>
  </si>
  <si>
    <t xml:space="preserve">Sensitivity:  </t>
  </si>
  <si>
    <t xml:space="preserve">Specificity:  </t>
  </si>
  <si>
    <t xml:space="preserve">Positive Predictive Value:  </t>
  </si>
  <si>
    <t xml:space="preserve">Pre-test Odds:   </t>
  </si>
  <si>
    <t xml:space="preserve">False Negative Rate:   </t>
  </si>
  <si>
    <t xml:space="preserve">Negative Predictive Value:   </t>
  </si>
  <si>
    <t xml:space="preserve">Positive Likelihood Ratio:   </t>
  </si>
  <si>
    <t xml:space="preserve">Negative Likelihood Ratio:   </t>
  </si>
  <si>
    <t xml:space="preserve">Post-test Odds for + Test:   </t>
  </si>
  <si>
    <t xml:space="preserve">Post-test Odds for - Test:   </t>
  </si>
  <si>
    <t>False Positive Rate:</t>
  </si>
  <si>
    <t xml:space="preserve">Odds are </t>
  </si>
  <si>
    <r>
      <t>§</t>
    </r>
    <r>
      <rPr>
        <sz val="10"/>
        <rFont val="Arial"/>
        <family val="0"/>
      </rPr>
      <t xml:space="preserve"> For an approximation, enter by hand the 2x2 table restults above in   </t>
    </r>
    <r>
      <rPr>
        <sz val="10"/>
        <color indexed="10"/>
        <rFont val="Arial"/>
        <family val="2"/>
      </rPr>
      <t xml:space="preserve">RED </t>
    </r>
    <r>
      <rPr>
        <sz val="10"/>
        <rFont val="Arial"/>
        <family val="0"/>
      </rPr>
      <t xml:space="preserve"> into the data entry area in  </t>
    </r>
    <r>
      <rPr>
        <sz val="10"/>
        <color indexed="17"/>
        <rFont val="Arial"/>
        <family val="2"/>
      </rPr>
      <t>GREEN</t>
    </r>
    <r>
      <rPr>
        <sz val="10"/>
        <rFont val="Arial"/>
        <family val="0"/>
      </rPr>
      <t xml:space="preserve">  to the left, OR</t>
    </r>
  </si>
  <si>
    <r>
      <t xml:space="preserve">     &gt; EDIT &gt; COPY – then use your cursor to highlight the data entry area in    </t>
    </r>
    <r>
      <rPr>
        <sz val="10"/>
        <color indexed="17"/>
        <rFont val="Arial"/>
        <family val="2"/>
      </rPr>
      <t xml:space="preserve">GREEN </t>
    </r>
    <r>
      <rPr>
        <sz val="10"/>
        <rFont val="Arial"/>
        <family val="0"/>
      </rPr>
      <t xml:space="preserve"> to the left, then   </t>
    </r>
    <r>
      <rPr>
        <sz val="10"/>
        <rFont val="Wingdings"/>
        <family val="0"/>
      </rPr>
      <t xml:space="preserve">â </t>
    </r>
  </si>
  <si>
    <r>
      <t xml:space="preserve">Enter desired population # for estimates   </t>
    </r>
    <r>
      <rPr>
        <sz val="10"/>
        <rFont val="Wingdings"/>
        <family val="0"/>
      </rPr>
      <t>à</t>
    </r>
  </si>
  <si>
    <t>See results below, OR</t>
  </si>
  <si>
    <r>
      <t xml:space="preserve">Enter numbers in the  </t>
    </r>
    <r>
      <rPr>
        <b/>
        <sz val="10"/>
        <color indexed="17"/>
        <rFont val="Arial"/>
        <family val="2"/>
      </rPr>
      <t>GREEN CELLS</t>
    </r>
    <r>
      <rPr>
        <b/>
        <sz val="10"/>
        <rFont val="Arial"/>
        <family val="2"/>
      </rPr>
      <t xml:space="preserve"> for automatic calculations.</t>
    </r>
  </si>
  <si>
    <r>
      <t xml:space="preserve">For a specific population (e.g., 1000), enter population in   </t>
    </r>
    <r>
      <rPr>
        <sz val="10"/>
        <color indexed="17"/>
        <rFont val="Arial"/>
        <family val="2"/>
      </rPr>
      <t>GREEN BOX</t>
    </r>
    <r>
      <rPr>
        <sz val="10"/>
        <rFont val="Arial"/>
        <family val="0"/>
      </rPr>
      <t xml:space="preserve"> below   </t>
    </r>
    <r>
      <rPr>
        <sz val="10"/>
        <rFont val="Wingdings"/>
        <family val="0"/>
      </rPr>
      <t>â</t>
    </r>
  </si>
  <si>
    <t>Condition %</t>
  </si>
  <si>
    <t>© Delfini Group, LLC.  2004.  All Rights Reserved Worldwide.</t>
  </si>
  <si>
    <t>people will have the condition and</t>
  </si>
  <si>
    <t>people will not have the condition and</t>
  </si>
  <si>
    <t>people will not have the condition, based on this population's prevalance.</t>
  </si>
  <si>
    <t>people will have the condition, based on this population's prevalence.</t>
  </si>
  <si>
    <r>
      <t>§</t>
    </r>
    <r>
      <rPr>
        <sz val="7.5"/>
        <rFont val="Arial"/>
        <family val="2"/>
      </rPr>
      <t xml:space="preserve"> </t>
    </r>
    <r>
      <rPr>
        <sz val="10"/>
        <rFont val="Arial"/>
        <family val="0"/>
      </rPr>
      <t xml:space="preserve">For a more precise approximation, use your cursor to select the results in   </t>
    </r>
    <r>
      <rPr>
        <sz val="10"/>
        <color indexed="10"/>
        <rFont val="Arial"/>
        <family val="2"/>
      </rPr>
      <t>RED</t>
    </r>
    <r>
      <rPr>
        <sz val="10"/>
        <rFont val="Arial"/>
        <family val="0"/>
      </rPr>
      <t xml:space="preserve"> above, and from the Excel Menu    </t>
    </r>
    <r>
      <rPr>
        <sz val="10"/>
        <rFont val="Wingdings"/>
        <family val="0"/>
      </rPr>
      <t>â</t>
    </r>
  </si>
  <si>
    <t>http://www.healthcare.ubc.ca/calc/bayes.html</t>
  </si>
  <si>
    <t>By using this tool, you are implicitly agreeing to the following terms and conditions:</t>
  </si>
  <si>
    <t xml:space="preserve">   people tested for the condition,</t>
  </si>
  <si>
    <r>
      <t xml:space="preserve">After learning the test results, the probability that the person testing positive has this condition is      </t>
    </r>
    <r>
      <rPr>
        <sz val="10"/>
        <rFont val="Wingdings"/>
        <family val="0"/>
      </rPr>
      <t>à</t>
    </r>
  </si>
  <si>
    <r>
      <t xml:space="preserve">After learning the test results, the probability that the person testing negative has this condition is      </t>
    </r>
    <r>
      <rPr>
        <sz val="10"/>
        <rFont val="Wingdings"/>
        <family val="0"/>
      </rPr>
      <t>à</t>
    </r>
  </si>
  <si>
    <t>If test is positive,</t>
  </si>
  <si>
    <t>If test is negative,</t>
  </si>
  <si>
    <r>
      <t xml:space="preserve">If you want confidence intervals, enter your 2x2 variables in the calculator found at this URL   </t>
    </r>
    <r>
      <rPr>
        <b/>
        <sz val="10"/>
        <rFont val="Wingdings"/>
        <family val="0"/>
      </rPr>
      <t>à</t>
    </r>
  </si>
  <si>
    <t>a / (a + c)</t>
  </si>
  <si>
    <t>d / (b + d)</t>
  </si>
  <si>
    <t>a / (a + b)</t>
  </si>
  <si>
    <t>d / (c + d)</t>
  </si>
  <si>
    <t>(a + c) / (a + b + c + d)</t>
  </si>
  <si>
    <t>pre-test odds x LR+</t>
  </si>
  <si>
    <t>pre-test odds x LR -</t>
  </si>
  <si>
    <t>Odds post (T+)  /  (1 + Odds post (T+))</t>
  </si>
  <si>
    <t>Odds post (T-)  /  (1 + Odds post (T-))</t>
  </si>
  <si>
    <t>to 1 are the odds a person will have this condition.  Odds of 1 to 1 mean a person has an equal chance of having or not having the condition.</t>
  </si>
  <si>
    <t>to 1 are the odds a person will not have this condition.  Odds of 1 to 1 mean a person has an equal chance of having or not having the condition.</t>
  </si>
  <si>
    <t>to 1 that a person will have this condition.  Odds of 1 to 1 mean a person has an equal chance of having or not having the condition.</t>
  </si>
  <si>
    <t>is the times decrease in odds of having the condition.</t>
  </si>
  <si>
    <t>is the times increase in odds of having the condition.</t>
  </si>
  <si>
    <t>http://www.jr2.ox.ac.uk/bandolier/band27/b27-2.html</t>
  </si>
  <si>
    <t>SN or SP less than 50% usually not used</t>
  </si>
  <si>
    <r>
      <t xml:space="preserve">Prevalence </t>
    </r>
    <r>
      <rPr>
        <b/>
        <sz val="10"/>
        <rFont val="Wingdings"/>
        <family val="0"/>
      </rPr>
      <t>á</t>
    </r>
  </si>
  <si>
    <t>http://www.google.com/search?sourceid=navclient&amp;q=CIcalculator%2Exls</t>
  </si>
  <si>
    <r>
      <t xml:space="preserve">Or download this   </t>
    </r>
    <r>
      <rPr>
        <b/>
        <sz val="10"/>
        <rFont val="Wingdings"/>
        <family val="0"/>
      </rPr>
      <t>à</t>
    </r>
  </si>
  <si>
    <t>Typical value is SN = 80% + SP = 90%</t>
  </si>
  <si>
    <t>When selecting a test, look at paired outcomes (e.g., SN &amp; SP, PPV &amp; NPV, LR+ &amp; LR–)</t>
  </si>
  <si>
    <t>Likelihood ratios can be helpful for comparing one test to another, and results can help rule in or rule out a condition.</t>
  </si>
  <si>
    <t>total with condition / total population</t>
  </si>
  <si>
    <t xml:space="preserve">sensitivity / (1-specificity) </t>
  </si>
  <si>
    <t xml:space="preserve">(1-sensitivity) / specificity </t>
  </si>
  <si>
    <t xml:space="preserve">prevalence / (1-prevalence) </t>
  </si>
  <si>
    <t>Sn = True positives.  High sensitivity rules out.</t>
  </si>
  <si>
    <t>Sp = True negatives.  High specificity rules in.</t>
  </si>
  <si>
    <t>MEASURES OF FUNCTION RESULTS &amp; MEANING</t>
  </si>
  <si>
    <t>Predictive value addresses the probability of having or not having the condition.  Predictive value is affected by prevalance.</t>
  </si>
  <si>
    <t>Probability of having the condition based on the prevalence in the population studied.</t>
  </si>
  <si>
    <t xml:space="preserve">Prevalence or pre-test likelihood:   </t>
  </si>
  <si>
    <t>Number-needed-to-Diagnose:</t>
  </si>
  <si>
    <r>
      <t xml:space="preserve">NND –  From Bandolier.  You can read about it here </t>
    </r>
    <r>
      <rPr>
        <b/>
        <sz val="10"/>
        <rFont val="Wingdings"/>
        <family val="0"/>
      </rPr>
      <t>à</t>
    </r>
  </si>
  <si>
    <t>1 / [Sensitivity - (1 - Specificity)]</t>
  </si>
  <si>
    <t>ADVICE</t>
  </si>
  <si>
    <t>Sensitivity and specificity advice:</t>
  </si>
  <si>
    <t>See other specific entries below for more information.</t>
  </si>
  <si>
    <r>
      <t xml:space="preserve">FORMULAE  </t>
    </r>
    <r>
      <rPr>
        <b/>
        <sz val="10"/>
        <rFont val="Wingdings"/>
        <family val="0"/>
      </rPr>
      <t>â</t>
    </r>
  </si>
  <si>
    <t>Primarily useful for comparing the NND values between different tests.   Best outcome is as close to 1.0 as possible.</t>
  </si>
  <si>
    <t>If you wish to unprotect the individual worksheets, from the menu choose TOOLS &gt; PROTECTION &gt; UNPROTECT SHEET.</t>
  </si>
  <si>
    <r>
      <t xml:space="preserve">Choose the tab below  </t>
    </r>
    <r>
      <rPr>
        <sz val="10"/>
        <color indexed="10"/>
        <rFont val="Wingdings"/>
        <family val="0"/>
      </rPr>
      <t>â</t>
    </r>
    <r>
      <rPr>
        <sz val="10"/>
        <color indexed="62"/>
        <rFont val="Arial"/>
        <family val="2"/>
      </rPr>
      <t xml:space="preserve">   that says, </t>
    </r>
    <r>
      <rPr>
        <b/>
        <sz val="10"/>
        <color indexed="62"/>
        <rFont val="Arial"/>
        <family val="2"/>
      </rPr>
      <t>"Calculator,"</t>
    </r>
    <r>
      <rPr>
        <sz val="10"/>
        <color indexed="62"/>
        <rFont val="Arial"/>
        <family val="2"/>
      </rPr>
      <t xml:space="preserve"> and follow the directions.</t>
    </r>
  </si>
  <si>
    <t xml:space="preserve">Post-test Probability-Test Positive:   </t>
  </si>
  <si>
    <t xml:space="preserve">Post-test Probability-Test Negative:   </t>
  </si>
  <si>
    <t>Represents the change from pre-test odds to post-test odds. Increase is considered small if 2-5, modest if 5-10, and large if &gt;10. "Large"  rules in.</t>
  </si>
  <si>
    <t>Represents  change from pre-test odds to post-test odds. Increase is considered small if .02-.05, modest if .05-.1,  large if &lt; .1 "Large" rules out.</t>
  </si>
  <si>
    <t>SN &amp; SP are calculated based on people already known to have or not have a condition. SN useful when important to not miss a disease. SP  useful when  important to avoid false positives.</t>
  </si>
  <si>
    <r>
      <t xml:space="preserve">DATA ENTRY AREA WHEN YOU KNOW VARIABLES FOR A 2x2 TABLE: TOPIC </t>
    </r>
    <r>
      <rPr>
        <b/>
        <sz val="10"/>
        <rFont val="Wingdings"/>
        <family val="0"/>
      </rPr>
      <t>ê</t>
    </r>
  </si>
  <si>
    <t>tested positive.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</si>
</sst>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6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0"/>
      <color indexed="10"/>
      <name val="Arial"/>
      <family val="2"/>
    </font>
    <font>
      <b/>
      <sz val="10"/>
      <color indexed="10"/>
      <name val="Arial"/>
      <family val="2"/>
    </font>
    <font>
      <sz val="10"/>
      <name val="Wingdings"/>
      <family val="0"/>
    </font>
    <font>
      <sz val="7.5"/>
      <name val="Arial"/>
      <family val="2"/>
    </font>
    <font>
      <sz val="10"/>
      <color indexed="17"/>
      <name val="Arial"/>
      <family val="2"/>
    </font>
    <font>
      <b/>
      <sz val="10"/>
      <color indexed="17"/>
      <name val="Arial"/>
      <family val="2"/>
    </font>
    <font>
      <b/>
      <sz val="10"/>
      <name val="Wingdings"/>
      <family val="0"/>
    </font>
    <font>
      <sz val="10"/>
      <color indexed="53"/>
      <name val="Arial"/>
      <family val="2"/>
    </font>
    <font>
      <b/>
      <sz val="10"/>
      <color indexed="56"/>
      <name val="Arial"/>
      <family val="2"/>
    </font>
    <font>
      <b/>
      <sz val="10"/>
      <color indexed="53"/>
      <name val="Arial"/>
      <family val="2"/>
    </font>
    <font>
      <b/>
      <sz val="10"/>
      <color indexed="62"/>
      <name val="Arial"/>
      <family val="2"/>
    </font>
    <font>
      <b/>
      <sz val="12"/>
      <color indexed="62"/>
      <name val="Garamond"/>
      <family val="1"/>
    </font>
    <font>
      <sz val="10"/>
      <color indexed="62"/>
      <name val="Arial"/>
      <family val="2"/>
    </font>
    <font>
      <b/>
      <i/>
      <sz val="12"/>
      <color indexed="62"/>
      <name val="Garamond"/>
      <family val="1"/>
    </font>
    <font>
      <b/>
      <sz val="14"/>
      <color indexed="62"/>
      <name val="Palatino Linotype"/>
      <family val="1"/>
    </font>
    <font>
      <sz val="12"/>
      <color indexed="62"/>
      <name val="Palatino Linotype"/>
      <family val="1"/>
    </font>
    <font>
      <b/>
      <sz val="12"/>
      <color indexed="62"/>
      <name val="Palatino Linotype"/>
      <family val="1"/>
    </font>
    <font>
      <b/>
      <i/>
      <sz val="11"/>
      <color indexed="62"/>
      <name val="Palatino Linotype"/>
      <family val="1"/>
    </font>
    <font>
      <b/>
      <sz val="10"/>
      <color indexed="21"/>
      <name val="Arial"/>
      <family val="2"/>
    </font>
    <font>
      <b/>
      <sz val="8"/>
      <name val="Tahoma"/>
      <family val="2"/>
    </font>
    <font>
      <sz val="10"/>
      <color indexed="10"/>
      <name val="Wingdings"/>
      <family val="0"/>
    </font>
    <font>
      <b/>
      <i/>
      <sz val="12"/>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8">
    <xf numFmtId="0" fontId="0" fillId="0" borderId="0" xfId="0" applyAlignment="1">
      <alignment/>
    </xf>
    <xf numFmtId="0" fontId="0" fillId="0" borderId="0" xfId="0" applyFill="1" applyAlignment="1">
      <alignment/>
    </xf>
    <xf numFmtId="173" fontId="0" fillId="0" borderId="0" xfId="0" applyNumberFormat="1" applyFill="1" applyAlignment="1">
      <alignment/>
    </xf>
    <xf numFmtId="0" fontId="0" fillId="0" borderId="0" xfId="0" applyFill="1" applyBorder="1" applyAlignment="1">
      <alignment/>
    </xf>
    <xf numFmtId="0" fontId="2" fillId="33" borderId="0" xfId="0" applyFont="1" applyFill="1" applyAlignment="1">
      <alignment horizontal="right"/>
    </xf>
    <xf numFmtId="0" fontId="0" fillId="33" borderId="0" xfId="0" applyFill="1" applyAlignment="1">
      <alignment/>
    </xf>
    <xf numFmtId="0" fontId="2" fillId="33" borderId="0" xfId="0" applyFont="1" applyFill="1" applyBorder="1" applyAlignment="1">
      <alignment/>
    </xf>
    <xf numFmtId="0" fontId="0" fillId="33" borderId="0" xfId="0" applyFill="1" applyBorder="1" applyAlignment="1">
      <alignment/>
    </xf>
    <xf numFmtId="0" fontId="2" fillId="33" borderId="0" xfId="0" applyFont="1" applyFill="1" applyAlignment="1">
      <alignment/>
    </xf>
    <xf numFmtId="9" fontId="2" fillId="33" borderId="0" xfId="0" applyNumberFormat="1" applyFont="1" applyFill="1" applyAlignment="1">
      <alignment/>
    </xf>
    <xf numFmtId="0" fontId="2" fillId="34" borderId="0" xfId="0" applyFont="1" applyFill="1" applyBorder="1" applyAlignment="1">
      <alignment/>
    </xf>
    <xf numFmtId="0" fontId="0" fillId="34" borderId="0" xfId="0"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horizontal="right"/>
    </xf>
    <xf numFmtId="0" fontId="2" fillId="34" borderId="0" xfId="0" applyFont="1" applyFill="1" applyBorder="1" applyAlignment="1" quotePrefix="1">
      <alignment horizontal="center"/>
    </xf>
    <xf numFmtId="2" fontId="2" fillId="34" borderId="0" xfId="0" applyNumberFormat="1" applyFont="1" applyFill="1" applyBorder="1" applyAlignment="1">
      <alignment/>
    </xf>
    <xf numFmtId="0" fontId="0" fillId="35" borderId="0" xfId="0" applyFill="1" applyBorder="1" applyAlignment="1">
      <alignment/>
    </xf>
    <xf numFmtId="0" fontId="2" fillId="35" borderId="0" xfId="0" applyFont="1" applyFill="1" applyBorder="1" applyAlignment="1">
      <alignment horizontal="center"/>
    </xf>
    <xf numFmtId="0" fontId="2" fillId="35" borderId="0" xfId="0" applyFont="1" applyFill="1" applyBorder="1" applyAlignment="1">
      <alignment horizontal="right"/>
    </xf>
    <xf numFmtId="0" fontId="2" fillId="35" borderId="0" xfId="0" applyFont="1" applyFill="1" applyBorder="1" applyAlignment="1" quotePrefix="1">
      <alignment horizontal="center"/>
    </xf>
    <xf numFmtId="0" fontId="2" fillId="35" borderId="0" xfId="0" applyFont="1" applyFill="1" applyBorder="1" applyAlignment="1">
      <alignment/>
    </xf>
    <xf numFmtId="0" fontId="7" fillId="34" borderId="0" xfId="0" applyFont="1" applyFill="1" applyBorder="1" applyAlignment="1">
      <alignment/>
    </xf>
    <xf numFmtId="0" fontId="0" fillId="35" borderId="0" xfId="0" applyFont="1" applyFill="1" applyBorder="1" applyAlignment="1">
      <alignment/>
    </xf>
    <xf numFmtId="0" fontId="6" fillId="35" borderId="0" xfId="0" applyFont="1" applyFill="1" applyBorder="1" applyAlignment="1">
      <alignment/>
    </xf>
    <xf numFmtId="0" fontId="7" fillId="35" borderId="0" xfId="0" applyFont="1" applyFill="1" applyBorder="1" applyAlignment="1">
      <alignment/>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horizontal="right"/>
    </xf>
    <xf numFmtId="0" fontId="2" fillId="35" borderId="0" xfId="0" applyFont="1" applyFill="1" applyAlignment="1" quotePrefix="1">
      <alignment horizontal="center"/>
    </xf>
    <xf numFmtId="174" fontId="0" fillId="35" borderId="10" xfId="59" applyNumberFormat="1" applyFont="1" applyFill="1" applyBorder="1" applyAlignment="1">
      <alignment/>
    </xf>
    <xf numFmtId="174" fontId="0" fillId="35" borderId="0" xfId="0" applyNumberFormat="1" applyFill="1" applyBorder="1" applyAlignment="1">
      <alignment/>
    </xf>
    <xf numFmtId="174" fontId="0" fillId="35" borderId="11" xfId="59" applyNumberFormat="1" applyFont="1" applyFill="1" applyBorder="1" applyAlignment="1">
      <alignment/>
    </xf>
    <xf numFmtId="174" fontId="0" fillId="35" borderId="0" xfId="59" applyNumberFormat="1" applyFont="1" applyFill="1" applyBorder="1" applyAlignment="1">
      <alignment/>
    </xf>
    <xf numFmtId="0" fontId="6" fillId="35" borderId="0" xfId="0" applyFont="1" applyFill="1" applyAlignment="1">
      <alignment/>
    </xf>
    <xf numFmtId="173" fontId="0" fillId="35" borderId="0" xfId="0" applyNumberFormat="1" applyFill="1" applyAlignment="1">
      <alignment/>
    </xf>
    <xf numFmtId="0" fontId="0" fillId="35" borderId="0" xfId="0" applyFill="1" applyAlignment="1">
      <alignment horizontal="right"/>
    </xf>
    <xf numFmtId="2" fontId="0" fillId="35" borderId="0" xfId="0" applyNumberFormat="1" applyFill="1" applyAlignment="1">
      <alignment/>
    </xf>
    <xf numFmtId="174" fontId="2" fillId="35" borderId="0" xfId="59" applyNumberFormat="1" applyFont="1" applyFill="1" applyBorder="1" applyAlignment="1">
      <alignment/>
    </xf>
    <xf numFmtId="0" fontId="7" fillId="35" borderId="0" xfId="0" applyFont="1" applyFill="1" applyAlignment="1">
      <alignment horizontal="right"/>
    </xf>
    <xf numFmtId="0" fontId="0" fillId="36" borderId="0" xfId="0" applyFill="1" applyAlignment="1">
      <alignment/>
    </xf>
    <xf numFmtId="2" fontId="0" fillId="35" borderId="0" xfId="0" applyNumberFormat="1" applyFill="1" applyBorder="1" applyAlignment="1">
      <alignment/>
    </xf>
    <xf numFmtId="2" fontId="2" fillId="35" borderId="0" xfId="0" applyNumberFormat="1" applyFont="1" applyFill="1" applyBorder="1" applyAlignment="1">
      <alignment horizontal="center"/>
    </xf>
    <xf numFmtId="0" fontId="8" fillId="34" borderId="0" xfId="0" applyFont="1" applyFill="1" applyBorder="1" applyAlignment="1">
      <alignment/>
    </xf>
    <xf numFmtId="0" fontId="2" fillId="35" borderId="12" xfId="0" applyFont="1" applyFill="1" applyBorder="1" applyAlignment="1">
      <alignment/>
    </xf>
    <xf numFmtId="0" fontId="0" fillId="35" borderId="12" xfId="0" applyFill="1" applyBorder="1" applyAlignment="1">
      <alignment/>
    </xf>
    <xf numFmtId="0" fontId="0" fillId="35" borderId="0" xfId="0" applyFill="1" applyBorder="1" applyAlignment="1">
      <alignment horizontal="right"/>
    </xf>
    <xf numFmtId="173" fontId="0" fillId="35" borderId="0" xfId="0" applyNumberFormat="1" applyFill="1" applyBorder="1" applyAlignment="1">
      <alignment/>
    </xf>
    <xf numFmtId="9" fontId="0" fillId="35" borderId="0" xfId="59" applyFont="1" applyFill="1" applyBorder="1" applyAlignment="1">
      <alignment/>
    </xf>
    <xf numFmtId="0" fontId="6" fillId="35" borderId="0" xfId="0" applyFont="1" applyFill="1" applyBorder="1" applyAlignment="1">
      <alignment horizontal="right"/>
    </xf>
    <xf numFmtId="0" fontId="6" fillId="35" borderId="0" xfId="0" applyFont="1" applyFill="1" applyBorder="1" applyAlignment="1" quotePrefix="1">
      <alignment horizontal="left"/>
    </xf>
    <xf numFmtId="9" fontId="0" fillId="35" borderId="0" xfId="0" applyNumberFormat="1" applyFill="1" applyAlignment="1">
      <alignment/>
    </xf>
    <xf numFmtId="0" fontId="2" fillId="35" borderId="13"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5" borderId="11" xfId="0" applyFont="1" applyFill="1" applyBorder="1" applyAlignment="1">
      <alignment horizontal="center"/>
    </xf>
    <xf numFmtId="0" fontId="2" fillId="35" borderId="16" xfId="0" applyFont="1" applyFill="1" applyBorder="1" applyAlignment="1">
      <alignment horizontal="center"/>
    </xf>
    <xf numFmtId="0" fontId="2" fillId="35" borderId="10" xfId="0" applyFont="1" applyFill="1" applyBorder="1" applyAlignment="1">
      <alignment horizontal="center"/>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4" borderId="15" xfId="0" applyFont="1" applyFill="1" applyBorder="1" applyAlignment="1">
      <alignment horizontal="center"/>
    </xf>
    <xf numFmtId="0" fontId="0" fillId="37" borderId="0" xfId="0" applyFill="1" applyAlignment="1">
      <alignment/>
    </xf>
    <xf numFmtId="0" fontId="0" fillId="37" borderId="0" xfId="0" applyFill="1" applyBorder="1" applyAlignment="1">
      <alignment/>
    </xf>
    <xf numFmtId="0" fontId="2" fillId="37" borderId="0" xfId="0" applyFont="1" applyFill="1" applyBorder="1" applyAlignment="1">
      <alignment/>
    </xf>
    <xf numFmtId="0" fontId="2" fillId="37" borderId="0" xfId="0" applyFont="1" applyFill="1" applyBorder="1" applyAlignment="1">
      <alignment horizontal="right"/>
    </xf>
    <xf numFmtId="0" fontId="2" fillId="37" borderId="0" xfId="0" applyFont="1" applyFill="1" applyBorder="1" applyAlignment="1">
      <alignment horizontal="left"/>
    </xf>
    <xf numFmtId="0" fontId="6" fillId="37" borderId="0" xfId="0" applyFont="1" applyFill="1" applyBorder="1" applyAlignment="1">
      <alignment/>
    </xf>
    <xf numFmtId="0" fontId="2" fillId="37" borderId="0" xfId="0" applyFont="1" applyFill="1" applyBorder="1" applyAlignment="1">
      <alignment/>
    </xf>
    <xf numFmtId="174" fontId="0" fillId="37" borderId="0" xfId="59" applyNumberFormat="1" applyFont="1" applyFill="1" applyBorder="1" applyAlignment="1">
      <alignment/>
    </xf>
    <xf numFmtId="0" fontId="0" fillId="37" borderId="0" xfId="0" applyFill="1" applyBorder="1" applyAlignment="1">
      <alignment horizontal="right"/>
    </xf>
    <xf numFmtId="173" fontId="0" fillId="37" borderId="0" xfId="0" applyNumberFormat="1" applyFill="1" applyBorder="1" applyAlignment="1">
      <alignment/>
    </xf>
    <xf numFmtId="0" fontId="7" fillId="37" borderId="0" xfId="0" applyFont="1" applyFill="1" applyBorder="1" applyAlignment="1">
      <alignment horizontal="left"/>
    </xf>
    <xf numFmtId="174" fontId="0" fillId="37" borderId="0" xfId="0" applyNumberFormat="1" applyFill="1" applyBorder="1" applyAlignment="1">
      <alignment/>
    </xf>
    <xf numFmtId="173" fontId="6" fillId="37" borderId="0" xfId="59" applyNumberFormat="1" applyFont="1" applyFill="1" applyBorder="1" applyAlignment="1">
      <alignment/>
    </xf>
    <xf numFmtId="1" fontId="0" fillId="37" borderId="0" xfId="0" applyNumberFormat="1" applyFill="1" applyBorder="1" applyAlignment="1">
      <alignment horizontal="right"/>
    </xf>
    <xf numFmtId="173" fontId="13" fillId="37" borderId="0" xfId="0" applyNumberFormat="1" applyFont="1" applyFill="1" applyBorder="1" applyAlignment="1">
      <alignment/>
    </xf>
    <xf numFmtId="0" fontId="0" fillId="38" borderId="0" xfId="0" applyFill="1" applyAlignment="1">
      <alignment/>
    </xf>
    <xf numFmtId="0" fontId="0" fillId="38" borderId="0" xfId="0" applyFill="1" applyBorder="1" applyAlignment="1">
      <alignment/>
    </xf>
    <xf numFmtId="0" fontId="2" fillId="38" borderId="0" xfId="0" applyFont="1" applyFill="1" applyBorder="1" applyAlignment="1">
      <alignment horizontal="right"/>
    </xf>
    <xf numFmtId="0" fontId="2" fillId="38" borderId="0" xfId="0" applyFont="1" applyFill="1" applyBorder="1" applyAlignment="1">
      <alignment/>
    </xf>
    <xf numFmtId="0" fontId="6" fillId="38" borderId="0" xfId="0" applyFont="1" applyFill="1" applyBorder="1" applyAlignment="1">
      <alignment/>
    </xf>
    <xf numFmtId="0" fontId="6" fillId="38" borderId="0" xfId="0" applyFont="1" applyFill="1" applyBorder="1" applyAlignment="1">
      <alignment horizontal="right"/>
    </xf>
    <xf numFmtId="0" fontId="2" fillId="38" borderId="0" xfId="0" applyFont="1" applyFill="1" applyBorder="1" applyAlignment="1">
      <alignment/>
    </xf>
    <xf numFmtId="9" fontId="0" fillId="38" borderId="0" xfId="59" applyFont="1" applyFill="1" applyBorder="1" applyAlignment="1">
      <alignment/>
    </xf>
    <xf numFmtId="0" fontId="0" fillId="38" borderId="0" xfId="0" applyFill="1" applyBorder="1" applyAlignment="1">
      <alignment horizontal="right"/>
    </xf>
    <xf numFmtId="173" fontId="0" fillId="38" borderId="0" xfId="0" applyNumberFormat="1" applyFill="1" applyBorder="1" applyAlignment="1">
      <alignment/>
    </xf>
    <xf numFmtId="9" fontId="0" fillId="38" borderId="0" xfId="59" applyFont="1" applyFill="1" applyBorder="1" applyAlignment="1">
      <alignment horizontal="left"/>
    </xf>
    <xf numFmtId="9" fontId="0" fillId="38" borderId="0" xfId="59" applyFont="1" applyFill="1" applyBorder="1" applyAlignment="1">
      <alignment/>
    </xf>
    <xf numFmtId="173" fontId="0" fillId="38" borderId="0" xfId="0" applyNumberFormat="1" applyFill="1" applyAlignment="1">
      <alignment/>
    </xf>
    <xf numFmtId="173" fontId="0" fillId="37" borderId="0" xfId="0" applyNumberFormat="1" applyFill="1" applyAlignment="1">
      <alignment/>
    </xf>
    <xf numFmtId="9" fontId="0" fillId="37" borderId="0" xfId="59" applyFont="1" applyFill="1" applyBorder="1" applyAlignment="1">
      <alignment/>
    </xf>
    <xf numFmtId="174" fontId="2" fillId="37" borderId="0" xfId="59" applyNumberFormat="1" applyFont="1" applyFill="1" applyBorder="1" applyAlignment="1">
      <alignment/>
    </xf>
    <xf numFmtId="0" fontId="7" fillId="37" borderId="0" xfId="0" applyFont="1" applyFill="1" applyBorder="1" applyAlignment="1">
      <alignment horizontal="right"/>
    </xf>
    <xf numFmtId="2" fontId="6" fillId="37" borderId="0" xfId="0" applyNumberFormat="1" applyFont="1" applyFill="1" applyBorder="1" applyAlignment="1">
      <alignment/>
    </xf>
    <xf numFmtId="2" fontId="0" fillId="37" borderId="0" xfId="0" applyNumberFormat="1" applyFill="1" applyBorder="1" applyAlignment="1">
      <alignment/>
    </xf>
    <xf numFmtId="0" fontId="2" fillId="38" borderId="0" xfId="0" applyFont="1" applyFill="1" applyBorder="1" applyAlignment="1">
      <alignment horizontal="left"/>
    </xf>
    <xf numFmtId="173" fontId="0" fillId="38" borderId="0" xfId="0" applyNumberFormat="1" applyFont="1" applyFill="1" applyBorder="1" applyAlignment="1">
      <alignment/>
    </xf>
    <xf numFmtId="0" fontId="6" fillId="38" borderId="0" xfId="0" applyFont="1" applyFill="1" applyBorder="1" applyAlignment="1" quotePrefix="1">
      <alignment horizontal="left"/>
    </xf>
    <xf numFmtId="2" fontId="0" fillId="38" borderId="0" xfId="0" applyNumberFormat="1" applyFont="1" applyFill="1" applyBorder="1" applyAlignment="1">
      <alignment/>
    </xf>
    <xf numFmtId="174" fontId="2" fillId="38" borderId="0" xfId="59" applyNumberFormat="1" applyFont="1" applyFill="1" applyBorder="1" applyAlignment="1">
      <alignment/>
    </xf>
    <xf numFmtId="0" fontId="0" fillId="38" borderId="0" xfId="0" applyFill="1" applyAlignment="1">
      <alignment horizontal="right"/>
    </xf>
    <xf numFmtId="2" fontId="0" fillId="38" borderId="0" xfId="0" applyNumberFormat="1" applyFill="1" applyAlignment="1">
      <alignment/>
    </xf>
    <xf numFmtId="9" fontId="0" fillId="38" borderId="0" xfId="0" applyNumberFormat="1" applyFill="1" applyAlignment="1">
      <alignment/>
    </xf>
    <xf numFmtId="9" fontId="2" fillId="38" borderId="0" xfId="0" applyNumberFormat="1" applyFont="1" applyFill="1" applyAlignment="1">
      <alignment/>
    </xf>
    <xf numFmtId="0" fontId="0" fillId="38" borderId="0" xfId="0" applyFill="1" applyAlignment="1" quotePrefix="1">
      <alignment horizontal="center"/>
    </xf>
    <xf numFmtId="0" fontId="3" fillId="0" borderId="0" xfId="53" applyAlignment="1" applyProtection="1">
      <alignment/>
      <protection/>
    </xf>
    <xf numFmtId="0" fontId="2" fillId="35" borderId="0" xfId="0" applyFont="1" applyFill="1" applyAlignment="1">
      <alignment/>
    </xf>
    <xf numFmtId="0" fontId="2" fillId="37" borderId="0" xfId="0" applyFont="1" applyFill="1" applyBorder="1" applyAlignment="1">
      <alignment horizontal="right"/>
    </xf>
    <xf numFmtId="173" fontId="0" fillId="37" borderId="0" xfId="59" applyNumberFormat="1" applyFont="1" applyFill="1" applyBorder="1" applyAlignment="1">
      <alignment/>
    </xf>
    <xf numFmtId="1" fontId="0" fillId="35" borderId="0" xfId="0" applyNumberFormat="1" applyFont="1" applyFill="1" applyBorder="1" applyAlignment="1">
      <alignment horizontal="right"/>
    </xf>
    <xf numFmtId="173" fontId="0" fillId="35" borderId="0" xfId="0" applyNumberFormat="1" applyFont="1" applyFill="1" applyBorder="1" applyAlignment="1">
      <alignment/>
    </xf>
    <xf numFmtId="173" fontId="0" fillId="37" borderId="0" xfId="0" applyNumberFormat="1" applyFont="1" applyFill="1" applyBorder="1" applyAlignment="1">
      <alignment/>
    </xf>
    <xf numFmtId="2" fontId="0" fillId="35" borderId="0" xfId="0" applyNumberFormat="1" applyFont="1" applyFill="1" applyBorder="1" applyAlignment="1">
      <alignment/>
    </xf>
    <xf numFmtId="0" fontId="0" fillId="35" borderId="0" xfId="0" applyFont="1" applyFill="1" applyBorder="1" applyAlignment="1">
      <alignment/>
    </xf>
    <xf numFmtId="0" fontId="2" fillId="37" borderId="0" xfId="0" applyFont="1" applyFill="1" applyBorder="1" applyAlignment="1">
      <alignment horizontal="left"/>
    </xf>
    <xf numFmtId="0" fontId="0" fillId="37" borderId="0" xfId="0" applyFont="1" applyFill="1" applyBorder="1" applyAlignment="1">
      <alignment/>
    </xf>
    <xf numFmtId="174" fontId="2" fillId="37" borderId="0" xfId="59" applyNumberFormat="1" applyFont="1" applyFill="1" applyBorder="1" applyAlignment="1">
      <alignment/>
    </xf>
    <xf numFmtId="2" fontId="0" fillId="37" borderId="0" xfId="0" applyNumberFormat="1" applyFont="1" applyFill="1" applyBorder="1" applyAlignment="1">
      <alignment/>
    </xf>
    <xf numFmtId="0" fontId="2" fillId="38" borderId="0" xfId="0" applyFont="1" applyFill="1" applyAlignment="1">
      <alignment horizontal="center"/>
    </xf>
    <xf numFmtId="9" fontId="0" fillId="38" borderId="0" xfId="59" applyFont="1" applyFill="1" applyAlignment="1">
      <alignment/>
    </xf>
    <xf numFmtId="0" fontId="2" fillId="38" borderId="0" xfId="0" applyFont="1" applyFill="1" applyAlignment="1">
      <alignment horizontal="left"/>
    </xf>
    <xf numFmtId="0" fontId="0" fillId="38" borderId="0" xfId="0" applyFont="1" applyFill="1" applyAlignment="1">
      <alignment/>
    </xf>
    <xf numFmtId="0" fontId="2" fillId="38" borderId="0" xfId="0" applyFont="1" applyFill="1" applyAlignment="1">
      <alignment/>
    </xf>
    <xf numFmtId="0" fontId="0" fillId="35" borderId="0" xfId="0" applyFont="1" applyFill="1" applyAlignment="1">
      <alignment horizontal="left"/>
    </xf>
    <xf numFmtId="0" fontId="2" fillId="35" borderId="0" xfId="0" applyFont="1" applyFill="1" applyAlignment="1">
      <alignment horizontal="left"/>
    </xf>
    <xf numFmtId="0" fontId="2" fillId="35" borderId="0" xfId="0" applyFont="1" applyFill="1" applyBorder="1" applyAlignment="1">
      <alignment horizontal="left"/>
    </xf>
    <xf numFmtId="0" fontId="0" fillId="35" borderId="0" xfId="0" applyFont="1" applyFill="1" applyAlignment="1">
      <alignment/>
    </xf>
    <xf numFmtId="9" fontId="0" fillId="37" borderId="0" xfId="59" applyNumberFormat="1" applyFont="1" applyFill="1" applyBorder="1" applyAlignment="1">
      <alignment/>
    </xf>
    <xf numFmtId="0" fontId="14" fillId="37" borderId="0" xfId="0" applyFont="1" applyFill="1" applyAlignment="1">
      <alignment/>
    </xf>
    <xf numFmtId="0" fontId="15" fillId="38" borderId="0" xfId="0" applyFont="1" applyFill="1" applyAlignment="1">
      <alignment/>
    </xf>
    <xf numFmtId="0" fontId="0" fillId="38" borderId="0" xfId="0" applyFont="1" applyFill="1" applyAlignment="1">
      <alignment/>
    </xf>
    <xf numFmtId="0" fontId="0" fillId="35" borderId="0" xfId="0" applyFont="1" applyFill="1" applyAlignment="1">
      <alignment/>
    </xf>
    <xf numFmtId="0" fontId="0" fillId="37" borderId="0" xfId="0" applyFont="1" applyFill="1" applyAlignment="1">
      <alignment/>
    </xf>
    <xf numFmtId="0" fontId="5" fillId="35" borderId="0" xfId="0" applyFont="1" applyFill="1" applyAlignment="1">
      <alignment/>
    </xf>
    <xf numFmtId="0" fontId="0" fillId="39" borderId="15" xfId="0" applyFill="1" applyBorder="1" applyAlignment="1" applyProtection="1">
      <alignment/>
      <protection locked="0"/>
    </xf>
    <xf numFmtId="0" fontId="0" fillId="39" borderId="13" xfId="0" applyFill="1" applyBorder="1" applyAlignment="1" applyProtection="1">
      <alignment/>
      <protection locked="0"/>
    </xf>
    <xf numFmtId="0" fontId="0" fillId="39" borderId="0" xfId="0" applyFill="1" applyBorder="1" applyAlignment="1" applyProtection="1">
      <alignment/>
      <protection locked="0"/>
    </xf>
    <xf numFmtId="174" fontId="0" fillId="39" borderId="0" xfId="0" applyNumberFormat="1" applyFill="1" applyBorder="1" applyAlignment="1" applyProtection="1">
      <alignment/>
      <protection locked="0"/>
    </xf>
    <xf numFmtId="9" fontId="0" fillId="39" borderId="0" xfId="0" applyNumberFormat="1" applyFill="1" applyBorder="1" applyAlignment="1" applyProtection="1">
      <alignment/>
      <protection locked="0"/>
    </xf>
    <xf numFmtId="171" fontId="0" fillId="40" borderId="15" xfId="0" applyNumberFormat="1" applyFill="1" applyBorder="1" applyAlignment="1" applyProtection="1">
      <alignment/>
      <protection/>
    </xf>
    <xf numFmtId="171" fontId="0" fillId="40" borderId="13" xfId="0" applyNumberFormat="1" applyFill="1" applyBorder="1" applyAlignment="1" applyProtection="1">
      <alignment/>
      <protection/>
    </xf>
    <xf numFmtId="0" fontId="17" fillId="35" borderId="0" xfId="0" applyFont="1" applyFill="1" applyAlignment="1">
      <alignment/>
    </xf>
    <xf numFmtId="0" fontId="18" fillId="35" borderId="0" xfId="0" applyFont="1" applyFill="1" applyAlignment="1">
      <alignment/>
    </xf>
    <xf numFmtId="0" fontId="16" fillId="35" borderId="0" xfId="0" applyFont="1" applyFill="1" applyAlignment="1">
      <alignment/>
    </xf>
    <xf numFmtId="0" fontId="19" fillId="35" borderId="0" xfId="0" applyFont="1" applyFill="1" applyAlignment="1">
      <alignment/>
    </xf>
    <xf numFmtId="0" fontId="20" fillId="35" borderId="0" xfId="0" applyFont="1" applyFill="1" applyAlignment="1">
      <alignment horizontal="left"/>
    </xf>
    <xf numFmtId="0" fontId="21" fillId="35" borderId="0" xfId="0" applyFont="1" applyFill="1" applyAlignment="1">
      <alignment/>
    </xf>
    <xf numFmtId="0" fontId="22" fillId="35" borderId="0" xfId="0" applyFont="1" applyFill="1" applyAlignment="1">
      <alignment horizontal="left" indent="2"/>
    </xf>
    <xf numFmtId="0" fontId="21" fillId="35" borderId="0" xfId="0" applyFont="1" applyFill="1" applyAlignment="1">
      <alignment horizontal="left" indent="2"/>
    </xf>
    <xf numFmtId="0" fontId="23" fillId="35" borderId="0" xfId="0" applyFont="1" applyFill="1" applyAlignment="1">
      <alignment horizontal="left" indent="2"/>
    </xf>
    <xf numFmtId="0" fontId="24" fillId="35" borderId="0" xfId="0" applyFont="1" applyFill="1" applyBorder="1" applyAlignment="1" quotePrefix="1">
      <alignment horizontal="left"/>
    </xf>
    <xf numFmtId="0" fontId="0" fillId="0" borderId="0" xfId="0" applyFill="1" applyAlignment="1">
      <alignment horizontal="right"/>
    </xf>
    <xf numFmtId="0" fontId="0" fillId="35" borderId="0" xfId="0" applyFill="1" applyBorder="1" applyAlignment="1">
      <alignment/>
    </xf>
    <xf numFmtId="0" fontId="7" fillId="35" borderId="0" xfId="0" applyFont="1" applyFill="1" applyBorder="1" applyAlignment="1">
      <alignment/>
    </xf>
    <xf numFmtId="173" fontId="6" fillId="35" borderId="0" xfId="59" applyNumberFormat="1" applyFont="1" applyFill="1" applyBorder="1" applyAlignment="1">
      <alignment/>
    </xf>
    <xf numFmtId="0" fontId="0" fillId="35" borderId="0" xfId="0" applyFill="1" applyAlignment="1">
      <alignment/>
    </xf>
    <xf numFmtId="0" fontId="3" fillId="35" borderId="0" xfId="53" applyFill="1" applyAlignment="1" applyProtection="1">
      <alignment/>
      <protection/>
    </xf>
    <xf numFmtId="0" fontId="3" fillId="37" borderId="0" xfId="53" applyFont="1" applyFill="1" applyAlignment="1" applyProtection="1">
      <alignment/>
      <protection/>
    </xf>
    <xf numFmtId="0" fontId="2" fillId="0" borderId="0" xfId="0" applyFont="1" applyFill="1" applyAlignment="1">
      <alignment/>
    </xf>
    <xf numFmtId="0" fontId="0" fillId="0" borderId="0" xfId="0" applyFill="1" applyAlignment="1">
      <alignment horizontal="left"/>
    </xf>
    <xf numFmtId="0" fontId="27" fillId="35" borderId="0" xfId="0" applyFont="1" applyFill="1" applyAlignment="1">
      <alignment/>
    </xf>
    <xf numFmtId="0" fontId="0" fillId="39" borderId="0" xfId="0" applyFill="1" applyBorder="1" applyAlignment="1">
      <alignment/>
    </xf>
    <xf numFmtId="0" fontId="2" fillId="39" borderId="0" xfId="0" applyFont="1" applyFill="1" applyBorder="1" applyAlignment="1">
      <alignment/>
    </xf>
    <xf numFmtId="0" fontId="2" fillId="38" borderId="0" xfId="0" applyFont="1" applyFill="1" applyAlignment="1">
      <alignment horizontal="left"/>
    </xf>
    <xf numFmtId="0" fontId="2" fillId="37" borderId="0" xfId="0" applyFont="1" applyFill="1" applyBorder="1" applyAlignment="1">
      <alignment horizontal="right"/>
    </xf>
    <xf numFmtId="0" fontId="2" fillId="37" borderId="0" xfId="0" applyFont="1" applyFill="1" applyBorder="1" applyAlignment="1">
      <alignment horizontal="right"/>
    </xf>
    <xf numFmtId="0" fontId="2" fillId="38" borderId="0" xfId="0" applyFont="1" applyFill="1" applyBorder="1" applyAlignment="1">
      <alignment horizontal="right"/>
    </xf>
    <xf numFmtId="0" fontId="2" fillId="35" borderId="0" xfId="0" applyFont="1" applyFill="1" applyAlignment="1">
      <alignment horizontal="center"/>
    </xf>
    <xf numFmtId="0" fontId="2"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38100</xdr:rowOff>
    </xdr:from>
    <xdr:to>
      <xdr:col>11</xdr:col>
      <xdr:colOff>504825</xdr:colOff>
      <xdr:row>14</xdr:row>
      <xdr:rowOff>47625</xdr:rowOff>
    </xdr:to>
    <xdr:sp>
      <xdr:nvSpPr>
        <xdr:cNvPr id="1" name="Text Box 1"/>
        <xdr:cNvSpPr txBox="1">
          <a:spLocks noChangeArrowheads="1"/>
        </xdr:cNvSpPr>
      </xdr:nvSpPr>
      <xdr:spPr>
        <a:xfrm>
          <a:off x="19050" y="990600"/>
          <a:ext cx="698182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333399"/>
              </a:solidFill>
              <a:latin typeface="Arial"/>
              <a:ea typeface="Arial"/>
              <a:cs typeface="Arial"/>
            </a:rPr>
            <a:t>
</a:t>
          </a:r>
          <a:r>
            <a:rPr lang="en-US" cap="none" sz="1000" b="0" i="0" u="none" baseline="0">
              <a:solidFill>
                <a:srgbClr val="333399"/>
              </a:solidFill>
              <a:latin typeface="Arial"/>
              <a:ea typeface="Arial"/>
              <a:cs typeface="Arial"/>
            </a:rPr>
            <a:t>This tool and related information is not meant to replace the clinical judgment of any health care professional or establish a standard of care.  The information contained herein may not be appropriate for use in all circumstances.  Decisions to utilize this information must be made by consumers and health care professionals in light of individual circumstances.
</a:t>
          </a:r>
          <a:r>
            <a:rPr lang="en-US" cap="none" sz="1000" b="0" i="0" u="none" baseline="0">
              <a:solidFill>
                <a:srgbClr val="333399"/>
              </a:solidFill>
              <a:latin typeface="Arial"/>
              <a:ea typeface="Arial"/>
              <a:cs typeface="Arial"/>
            </a:rPr>
            <a:t>
</a:t>
          </a:r>
          <a:r>
            <a:rPr lang="en-US" cap="none" sz="1000" b="1" i="0" u="none" baseline="0">
              <a:solidFill>
                <a:srgbClr val="333399"/>
              </a:solidFill>
              <a:latin typeface="Arial"/>
              <a:ea typeface="Arial"/>
              <a:cs typeface="Arial"/>
            </a:rPr>
            <a:t>DELFINI GROUP, LLC, MAKES AND USER RECEIVES NO WARRANTY EXPRESS OR IMPLIED ABOUT THIS WORK, AND ALL WARRANTIES OF MERCHANTABILITY AND FITNESS FOR A PARTICULAR PURPOSE ARE EXPRESSLY EXCLUDED.  
</a:t>
          </a:r>
          <a:r>
            <a:rPr lang="en-US" cap="none" sz="1000" b="1" i="0" u="none" baseline="0">
              <a:solidFill>
                <a:srgbClr val="333399"/>
              </a:solidFill>
              <a:latin typeface="Arial"/>
              <a:ea typeface="Arial"/>
              <a:cs typeface="Arial"/>
            </a:rPr>
            <a:t>
</a:t>
          </a:r>
          <a:r>
            <a:rPr lang="en-US" cap="none" sz="1000" b="1" i="0" u="none" baseline="0">
              <a:solidFill>
                <a:srgbClr val="333399"/>
              </a:solidFill>
              <a:latin typeface="Arial"/>
              <a:ea typeface="Arial"/>
              <a:cs typeface="Arial"/>
            </a:rPr>
            <a:t>Results computed are approximations only.</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r2.ox.ac.uk/bandolier/band27/b27-2.html" TargetMode="External" /><Relationship Id="rId2" Type="http://schemas.openxmlformats.org/officeDocument/2006/relationships/hyperlink" Target="http://www.healthcare.ubc.ca/calc/bayes.html" TargetMode="External" /><Relationship Id="rId3" Type="http://schemas.openxmlformats.org/officeDocument/2006/relationships/hyperlink" Target="http://www.google.com/search?sourceid=navclient&amp;q=CIcalculator.xls"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6384" width="8.8515625" style="26" customWidth="1"/>
  </cols>
  <sheetData>
    <row r="1" spans="1:8" ht="15">
      <c r="A1" s="140" t="str">
        <f>Calculator!A1</f>
        <v>Delfini Point-of-Care Tool:  Diagnostic Testing Calculation Table</v>
      </c>
      <c r="B1" s="141"/>
      <c r="C1" s="141"/>
      <c r="D1" s="141"/>
      <c r="E1" s="141"/>
      <c r="F1" s="141"/>
      <c r="G1" s="141"/>
      <c r="H1" s="141"/>
    </row>
    <row r="2" spans="1:8" ht="12.75">
      <c r="A2" s="141"/>
      <c r="B2" s="141"/>
      <c r="C2" s="141"/>
      <c r="D2" s="141"/>
      <c r="E2" s="141"/>
      <c r="F2" s="141"/>
      <c r="G2" s="141"/>
      <c r="H2" s="141"/>
    </row>
    <row r="3" spans="1:8" ht="12.75">
      <c r="A3" s="142" t="s">
        <v>67</v>
      </c>
      <c r="B3" s="141"/>
      <c r="C3" s="141"/>
      <c r="D3" s="141"/>
      <c r="E3" s="141"/>
      <c r="F3" s="141"/>
      <c r="G3" s="141"/>
      <c r="H3" s="141"/>
    </row>
    <row r="4" spans="1:8" ht="15">
      <c r="A4" s="143"/>
      <c r="B4" s="141"/>
      <c r="C4" s="141"/>
      <c r="D4" s="141"/>
      <c r="E4" s="141"/>
      <c r="F4" s="141"/>
      <c r="G4" s="141"/>
      <c r="H4" s="141"/>
    </row>
    <row r="5" spans="1:8" ht="19.5">
      <c r="A5" s="144" t="s">
        <v>16</v>
      </c>
      <c r="B5" s="141"/>
      <c r="C5" s="141"/>
      <c r="D5" s="141"/>
      <c r="E5" s="141"/>
      <c r="F5" s="141"/>
      <c r="G5" s="141"/>
      <c r="H5" s="141"/>
    </row>
    <row r="6" spans="1:8" ht="17.25">
      <c r="A6" s="145"/>
      <c r="B6" s="141"/>
      <c r="C6" s="141"/>
      <c r="D6" s="141"/>
      <c r="E6" s="141"/>
      <c r="F6" s="141"/>
      <c r="G6" s="141"/>
      <c r="H6" s="141"/>
    </row>
    <row r="7" spans="1:8" ht="17.25">
      <c r="A7" s="146"/>
      <c r="B7" s="141"/>
      <c r="C7" s="141"/>
      <c r="D7" s="141"/>
      <c r="E7" s="141"/>
      <c r="F7" s="141"/>
      <c r="G7" s="141"/>
      <c r="H7" s="141"/>
    </row>
    <row r="8" spans="1:8" ht="17.25">
      <c r="A8" s="147"/>
      <c r="B8" s="141"/>
      <c r="C8" s="141"/>
      <c r="D8" s="141"/>
      <c r="E8" s="141"/>
      <c r="F8" s="141"/>
      <c r="G8" s="141"/>
      <c r="H8" s="141"/>
    </row>
    <row r="9" spans="1:8" ht="15">
      <c r="A9" s="148"/>
      <c r="B9" s="141"/>
      <c r="C9" s="141"/>
      <c r="D9" s="141"/>
      <c r="E9" s="141"/>
      <c r="F9" s="141"/>
      <c r="G9" s="141"/>
      <c r="H9" s="141"/>
    </row>
    <row r="10" spans="1:8" ht="12.75">
      <c r="A10" s="141"/>
      <c r="B10" s="141"/>
      <c r="C10" s="141"/>
      <c r="D10" s="141"/>
      <c r="E10" s="141"/>
      <c r="F10" s="141"/>
      <c r="G10" s="141"/>
      <c r="H10" s="141"/>
    </row>
    <row r="11" spans="1:8" ht="12.75">
      <c r="A11" s="141"/>
      <c r="B11" s="141"/>
      <c r="C11" s="141"/>
      <c r="D11" s="141"/>
      <c r="E11" s="141"/>
      <c r="F11" s="141"/>
      <c r="G11" s="141"/>
      <c r="H11" s="141"/>
    </row>
    <row r="12" spans="1:8" ht="12.75">
      <c r="A12" s="141"/>
      <c r="B12" s="141"/>
      <c r="C12" s="141"/>
      <c r="D12" s="141"/>
      <c r="E12" s="141"/>
      <c r="F12" s="141"/>
      <c r="G12" s="141"/>
      <c r="H12" s="141"/>
    </row>
    <row r="13" spans="1:8" ht="12.75">
      <c r="A13" s="141"/>
      <c r="B13" s="141"/>
      <c r="C13" s="141"/>
      <c r="D13" s="141"/>
      <c r="E13" s="141"/>
      <c r="F13" s="141"/>
      <c r="G13" s="141"/>
      <c r="H13" s="141"/>
    </row>
    <row r="14" spans="1:8" ht="12.75">
      <c r="A14" s="141"/>
      <c r="B14" s="141"/>
      <c r="C14" s="141"/>
      <c r="D14" s="141"/>
      <c r="E14" s="141"/>
      <c r="F14" s="141"/>
      <c r="G14" s="141"/>
      <c r="H14" s="141"/>
    </row>
    <row r="15" spans="1:8" ht="12.75">
      <c r="A15" s="141"/>
      <c r="B15" s="141"/>
      <c r="C15" s="141"/>
      <c r="D15" s="141"/>
      <c r="E15" s="141"/>
      <c r="F15" s="141"/>
      <c r="G15" s="141"/>
      <c r="H15" s="141"/>
    </row>
    <row r="16" spans="1:8" ht="12.75">
      <c r="A16" s="141"/>
      <c r="B16" s="141"/>
      <c r="C16" s="141"/>
      <c r="D16" s="141"/>
      <c r="E16" s="141"/>
      <c r="F16" s="141"/>
      <c r="G16" s="141"/>
      <c r="H16" s="141"/>
    </row>
    <row r="17" spans="1:8" ht="19.5">
      <c r="A17" s="144" t="s">
        <v>17</v>
      </c>
      <c r="B17" s="141"/>
      <c r="C17" s="141"/>
      <c r="D17" s="141"/>
      <c r="E17" s="141"/>
      <c r="F17" s="141"/>
      <c r="G17" s="141"/>
      <c r="H17" s="141"/>
    </row>
    <row r="18" spans="1:8" ht="12.75">
      <c r="A18" s="141" t="s">
        <v>115</v>
      </c>
      <c r="B18" s="141"/>
      <c r="C18" s="141"/>
      <c r="D18" s="141"/>
      <c r="E18" s="141"/>
      <c r="F18" s="141"/>
      <c r="G18" s="141"/>
      <c r="H18" s="141"/>
    </row>
    <row r="19" spans="1:8" ht="12.75">
      <c r="A19" s="141"/>
      <c r="B19" s="141"/>
      <c r="C19" s="141"/>
      <c r="D19" s="141"/>
      <c r="E19" s="141"/>
      <c r="F19" s="141"/>
      <c r="G19" s="141"/>
      <c r="H19" s="141"/>
    </row>
    <row r="20" spans="1:8" ht="12.75">
      <c r="A20" s="141" t="s">
        <v>114</v>
      </c>
      <c r="B20" s="141"/>
      <c r="C20" s="141"/>
      <c r="D20" s="141"/>
      <c r="E20" s="141"/>
      <c r="F20" s="141"/>
      <c r="G20" s="141"/>
      <c r="H20" s="141"/>
    </row>
    <row r="21" spans="1:8" ht="12.75">
      <c r="A21" s="141"/>
      <c r="B21" s="141"/>
      <c r="C21" s="141"/>
      <c r="D21" s="141"/>
      <c r="E21" s="141"/>
      <c r="F21" s="141"/>
      <c r="G21" s="141"/>
      <c r="H21" s="141"/>
    </row>
    <row r="22" spans="1:8" ht="12.75">
      <c r="A22" s="142" t="str">
        <f>Calculator!B75</f>
        <v>www.delfini.org</v>
      </c>
      <c r="B22" s="142"/>
      <c r="C22" s="142" t="str">
        <f>Calculator!H75</f>
        <v>© Delfini Group, LLC.  2004.  All Rights Reserved Worldwide.</v>
      </c>
      <c r="D22" s="141"/>
      <c r="E22" s="141"/>
      <c r="F22" s="141"/>
      <c r="G22" s="141"/>
      <c r="H22" s="141"/>
    </row>
    <row r="23" spans="1:13" ht="12.75">
      <c r="A23" s="39"/>
      <c r="B23" s="39"/>
      <c r="C23" s="39"/>
      <c r="D23" s="39"/>
      <c r="E23" s="39"/>
      <c r="F23" s="39"/>
      <c r="G23" s="39"/>
      <c r="H23" s="39"/>
      <c r="I23" s="39"/>
      <c r="J23" s="39"/>
      <c r="K23" s="39"/>
      <c r="L23" s="39"/>
      <c r="M23" s="3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75"/>
  <sheetViews>
    <sheetView tabSelected="1" zoomScale="85" zoomScaleNormal="85" zoomScalePageLayoutView="0" workbookViewId="0" topLeftCell="A1">
      <selection activeCell="F10" sqref="F10:F11"/>
    </sheetView>
  </sheetViews>
  <sheetFormatPr defaultColWidth="9.140625" defaultRowHeight="12.75"/>
  <cols>
    <col min="1" max="1" width="2.28125" style="1" customWidth="1"/>
    <col min="2" max="2" width="4.28125" style="1" customWidth="1"/>
    <col min="3" max="3" width="12.8515625" style="1" customWidth="1"/>
    <col min="4" max="4" width="3.8515625" style="1" customWidth="1"/>
    <col min="5" max="5" width="12.28125" style="1" customWidth="1"/>
    <col min="6" max="6" width="16.140625" style="1" customWidth="1"/>
    <col min="7" max="7" width="8.00390625" style="1" customWidth="1"/>
    <col min="8" max="8" width="30.7109375" style="1" customWidth="1"/>
    <col min="9" max="9" width="6.8515625" style="1" customWidth="1"/>
    <col min="10" max="10" width="25.140625" style="1" customWidth="1"/>
    <col min="11" max="11" width="6.57421875" style="1" customWidth="1"/>
    <col min="12" max="12" width="17.421875" style="1" customWidth="1"/>
    <col min="13" max="14" width="4.28125" style="1" customWidth="1"/>
    <col min="15" max="16" width="11.7109375" style="1" customWidth="1"/>
    <col min="17" max="17" width="8.140625" style="1" customWidth="1"/>
    <col min="18" max="18" width="33.7109375" style="1" customWidth="1"/>
    <col min="19" max="16384" width="8.8515625" style="1" customWidth="1"/>
  </cols>
  <sheetData>
    <row r="1" spans="1:19" ht="17.25">
      <c r="A1" s="159" t="s">
        <v>20</v>
      </c>
      <c r="B1" s="26"/>
      <c r="C1" s="26"/>
      <c r="D1" s="26"/>
      <c r="E1" s="26"/>
      <c r="F1" s="26"/>
      <c r="G1" s="26"/>
      <c r="H1" s="26"/>
      <c r="I1" s="26"/>
      <c r="J1" s="26"/>
      <c r="K1" s="26"/>
      <c r="L1" s="26"/>
      <c r="M1" s="26"/>
      <c r="N1" s="26"/>
      <c r="O1" s="26"/>
      <c r="P1" s="26"/>
      <c r="Q1" s="26"/>
      <c r="R1" s="26"/>
      <c r="S1" s="26"/>
    </row>
    <row r="2" spans="1:18" ht="15.75">
      <c r="A2" s="132" t="s">
        <v>39</v>
      </c>
      <c r="B2" s="26"/>
      <c r="C2" s="26"/>
      <c r="D2" s="26"/>
      <c r="E2" s="26"/>
      <c r="F2" s="26"/>
      <c r="G2" s="26"/>
      <c r="H2" s="26"/>
      <c r="J2" s="26"/>
      <c r="K2" s="26"/>
      <c r="L2" s="26"/>
      <c r="M2" s="26"/>
      <c r="N2" s="26"/>
      <c r="O2" s="26"/>
      <c r="P2" s="26"/>
      <c r="Q2" s="26"/>
      <c r="R2" s="26"/>
    </row>
    <row r="3" spans="1:18" ht="12.75">
      <c r="A3" s="43"/>
      <c r="B3" s="44"/>
      <c r="C3" s="43"/>
      <c r="D3" s="44"/>
      <c r="E3" s="44"/>
      <c r="F3" s="44"/>
      <c r="G3" s="44"/>
      <c r="H3" s="44"/>
      <c r="I3" s="11"/>
      <c r="J3" s="11"/>
      <c r="K3" s="11"/>
      <c r="L3" s="11"/>
      <c r="M3" s="11"/>
      <c r="N3" s="11"/>
      <c r="O3" s="11"/>
      <c r="P3" s="11"/>
      <c r="Q3" s="11"/>
      <c r="R3" s="11"/>
    </row>
    <row r="4" spans="1:18" ht="12.75">
      <c r="A4" s="16"/>
      <c r="B4" s="20" t="s">
        <v>121</v>
      </c>
      <c r="D4" s="16"/>
      <c r="E4" s="16"/>
      <c r="F4" s="16"/>
      <c r="G4" s="16"/>
      <c r="H4" s="16"/>
      <c r="I4" s="11"/>
      <c r="J4" s="10" t="s">
        <v>38</v>
      </c>
      <c r="K4" s="11"/>
      <c r="L4" s="11"/>
      <c r="M4" s="11"/>
      <c r="N4" s="11"/>
      <c r="O4" s="11"/>
      <c r="P4" s="11"/>
      <c r="Q4" s="11"/>
      <c r="R4" s="11"/>
    </row>
    <row r="5" spans="1:18" ht="12.75">
      <c r="A5" s="26"/>
      <c r="B5" s="135"/>
      <c r="C5" s="161"/>
      <c r="D5" s="160"/>
      <c r="E5" s="160"/>
      <c r="F5" s="160"/>
      <c r="G5" s="160"/>
      <c r="H5" s="160"/>
      <c r="I5" s="11"/>
      <c r="J5" s="11"/>
      <c r="K5" s="11"/>
      <c r="L5" s="11"/>
      <c r="M5" s="10"/>
      <c r="N5" s="11"/>
      <c r="O5" s="11"/>
      <c r="P5" s="11"/>
      <c r="Q5" s="11"/>
      <c r="R5" s="11"/>
    </row>
    <row r="6" spans="1:18" ht="12.75">
      <c r="A6" s="26"/>
      <c r="B6" s="16"/>
      <c r="C6" s="17"/>
      <c r="D6" s="16"/>
      <c r="E6" s="167" t="s">
        <v>23</v>
      </c>
      <c r="F6" s="167"/>
      <c r="G6" s="16"/>
      <c r="H6" s="16"/>
      <c r="I6" s="11"/>
      <c r="J6" s="10" t="s">
        <v>14</v>
      </c>
      <c r="K6" s="136">
        <v>0</v>
      </c>
      <c r="L6" s="11"/>
      <c r="M6" s="12"/>
      <c r="N6" s="11"/>
      <c r="O6" s="12" t="s">
        <v>23</v>
      </c>
      <c r="P6" s="12"/>
      <c r="Q6" s="11"/>
      <c r="R6" s="11"/>
    </row>
    <row r="7" spans="1:18" ht="12.75">
      <c r="A7" s="26"/>
      <c r="B7" s="16"/>
      <c r="C7" s="16"/>
      <c r="D7" s="16"/>
      <c r="E7" s="17" t="s">
        <v>3</v>
      </c>
      <c r="F7" s="17" t="s">
        <v>4</v>
      </c>
      <c r="G7" s="18" t="s">
        <v>7</v>
      </c>
      <c r="H7" s="16"/>
      <c r="I7" s="11"/>
      <c r="J7" s="10" t="s">
        <v>5</v>
      </c>
      <c r="K7" s="137">
        <v>0</v>
      </c>
      <c r="L7" s="11"/>
      <c r="M7" s="11"/>
      <c r="N7" s="11"/>
      <c r="O7" s="12" t="s">
        <v>3</v>
      </c>
      <c r="P7" s="12" t="s">
        <v>4</v>
      </c>
      <c r="Q7" s="13" t="s">
        <v>7</v>
      </c>
      <c r="R7" s="11"/>
    </row>
    <row r="8" spans="1:18" ht="12.75">
      <c r="A8" s="26"/>
      <c r="B8" s="16"/>
      <c r="C8" s="16"/>
      <c r="D8" s="16"/>
      <c r="E8" s="51" t="s">
        <v>26</v>
      </c>
      <c r="F8" s="51" t="s">
        <v>28</v>
      </c>
      <c r="G8" s="18"/>
      <c r="H8" s="16"/>
      <c r="I8" s="11"/>
      <c r="J8" s="10" t="s">
        <v>6</v>
      </c>
      <c r="K8" s="137">
        <v>0</v>
      </c>
      <c r="L8" s="11"/>
      <c r="M8" s="11"/>
      <c r="N8" s="11"/>
      <c r="O8" s="57" t="s">
        <v>26</v>
      </c>
      <c r="P8" s="57" t="s">
        <v>28</v>
      </c>
      <c r="Q8" s="13"/>
      <c r="R8" s="11"/>
    </row>
    <row r="9" spans="1:18" ht="12.75">
      <c r="A9" s="26"/>
      <c r="B9" s="16"/>
      <c r="C9" s="16"/>
      <c r="D9" s="16"/>
      <c r="E9" s="52" t="s">
        <v>27</v>
      </c>
      <c r="F9" s="52" t="s">
        <v>29</v>
      </c>
      <c r="G9" s="16"/>
      <c r="H9" s="16"/>
      <c r="I9" s="11"/>
      <c r="J9" s="11"/>
      <c r="K9" s="11"/>
      <c r="L9" s="11"/>
      <c r="M9" s="11"/>
      <c r="N9" s="11"/>
      <c r="O9" s="58" t="s">
        <v>27</v>
      </c>
      <c r="P9" s="58" t="s">
        <v>29</v>
      </c>
      <c r="Q9" s="11"/>
      <c r="R9" s="11"/>
    </row>
    <row r="10" spans="1:18" ht="12.75">
      <c r="A10" s="26"/>
      <c r="B10" s="16"/>
      <c r="C10" s="18" t="s">
        <v>0</v>
      </c>
      <c r="D10" s="19" t="s">
        <v>1</v>
      </c>
      <c r="E10" s="133"/>
      <c r="F10" s="133"/>
      <c r="G10" s="20">
        <f>+E10+F10</f>
        <v>0</v>
      </c>
      <c r="H10" s="16"/>
      <c r="I10" s="11"/>
      <c r="J10" s="11"/>
      <c r="K10" s="11"/>
      <c r="L10" s="11"/>
      <c r="M10" s="13" t="s">
        <v>0</v>
      </c>
      <c r="N10" s="14" t="s">
        <v>1</v>
      </c>
      <c r="O10" s="138">
        <f>+K6*K7</f>
        <v>0</v>
      </c>
      <c r="P10" s="138">
        <f>+P14-P11</f>
        <v>1</v>
      </c>
      <c r="Q10" s="15">
        <f>SUM(O10:P10)</f>
        <v>1</v>
      </c>
      <c r="R10" s="11"/>
    </row>
    <row r="11" spans="1:18" ht="12.75">
      <c r="A11" s="26"/>
      <c r="B11" s="16"/>
      <c r="C11" s="18" t="s">
        <v>0</v>
      </c>
      <c r="D11" s="19" t="s">
        <v>2</v>
      </c>
      <c r="E11" s="134"/>
      <c r="F11" s="134"/>
      <c r="G11" s="20">
        <f>+E11+F11</f>
        <v>0</v>
      </c>
      <c r="H11" s="16"/>
      <c r="I11" s="11"/>
      <c r="J11" s="11"/>
      <c r="K11" s="11"/>
      <c r="L11" s="11"/>
      <c r="M11" s="13" t="s">
        <v>0</v>
      </c>
      <c r="N11" s="14" t="s">
        <v>2</v>
      </c>
      <c r="O11" s="139">
        <f>+O14-O10</f>
        <v>0</v>
      </c>
      <c r="P11" s="139">
        <f>+K8*P14</f>
        <v>0</v>
      </c>
      <c r="Q11" s="15">
        <f>SUM(O11:P11)</f>
        <v>0</v>
      </c>
      <c r="R11" s="11"/>
    </row>
    <row r="12" spans="1:18" ht="12.75">
      <c r="A12" s="26"/>
      <c r="B12" s="16"/>
      <c r="C12" s="20"/>
      <c r="D12" s="19"/>
      <c r="E12" s="52" t="s">
        <v>30</v>
      </c>
      <c r="F12" s="52" t="s">
        <v>32</v>
      </c>
      <c r="G12" s="20"/>
      <c r="H12" s="16"/>
      <c r="I12" s="11"/>
      <c r="J12" s="11"/>
      <c r="K12" s="11"/>
      <c r="L12" s="11"/>
      <c r="M12" s="10"/>
      <c r="N12" s="14"/>
      <c r="O12" s="58" t="s">
        <v>30</v>
      </c>
      <c r="P12" s="58" t="s">
        <v>32</v>
      </c>
      <c r="Q12" s="10"/>
      <c r="R12" s="11"/>
    </row>
    <row r="13" spans="1:18" ht="12.75">
      <c r="A13" s="26"/>
      <c r="B13" s="16"/>
      <c r="C13" s="16"/>
      <c r="D13" s="16"/>
      <c r="E13" s="53" t="s">
        <v>31</v>
      </c>
      <c r="F13" s="53" t="s">
        <v>31</v>
      </c>
      <c r="G13" s="20">
        <f>SUM(G10:G12)</f>
        <v>0</v>
      </c>
      <c r="H13" s="16"/>
      <c r="I13" s="11"/>
      <c r="J13" s="11"/>
      <c r="K13" s="11"/>
      <c r="L13" s="11"/>
      <c r="M13" s="11"/>
      <c r="N13" s="11"/>
      <c r="O13" s="59" t="s">
        <v>31</v>
      </c>
      <c r="P13" s="59" t="s">
        <v>31</v>
      </c>
      <c r="Q13" s="10">
        <f>SUM(Q10:Q12)</f>
        <v>1</v>
      </c>
      <c r="R13" s="11"/>
    </row>
    <row r="14" spans="1:18" ht="12.75">
      <c r="A14" s="26"/>
      <c r="B14" s="16"/>
      <c r="C14" s="18" t="s">
        <v>7</v>
      </c>
      <c r="D14" s="16"/>
      <c r="E14" s="20">
        <f>+E10+E11</f>
        <v>0</v>
      </c>
      <c r="F14" s="20">
        <f>+F10+F11</f>
        <v>0</v>
      </c>
      <c r="G14" s="16"/>
      <c r="H14" s="16"/>
      <c r="I14" s="11"/>
      <c r="J14" s="11"/>
      <c r="K14" s="11"/>
      <c r="L14" s="11"/>
      <c r="M14" s="13" t="s">
        <v>7</v>
      </c>
      <c r="N14" s="11"/>
      <c r="O14" s="15">
        <f>+K6</f>
        <v>0</v>
      </c>
      <c r="P14" s="15">
        <f>1-O14</f>
        <v>1</v>
      </c>
      <c r="Q14" s="10"/>
      <c r="R14" s="11"/>
    </row>
    <row r="15" spans="1:18" ht="12.75">
      <c r="A15" s="26"/>
      <c r="B15" s="16"/>
      <c r="C15" s="18"/>
      <c r="D15" s="16"/>
      <c r="E15" s="20"/>
      <c r="F15" s="20"/>
      <c r="G15" s="16"/>
      <c r="H15" s="16"/>
      <c r="I15" s="11"/>
      <c r="J15" s="11"/>
      <c r="K15" s="11"/>
      <c r="L15" s="11"/>
      <c r="M15" s="13"/>
      <c r="N15" s="11"/>
      <c r="O15" s="15"/>
      <c r="P15" s="15"/>
      <c r="Q15" s="10"/>
      <c r="R15" s="11"/>
    </row>
    <row r="16" spans="1:18" ht="12.75">
      <c r="A16" s="26"/>
      <c r="B16" s="16"/>
      <c r="C16" s="24" t="s">
        <v>37</v>
      </c>
      <c r="D16" s="16"/>
      <c r="E16" s="20"/>
      <c r="F16" s="20"/>
      <c r="G16" s="16"/>
      <c r="H16" s="16"/>
      <c r="I16" s="11"/>
      <c r="J16" s="21" t="s">
        <v>37</v>
      </c>
      <c r="K16" s="13"/>
      <c r="L16" s="11"/>
      <c r="M16" s="10"/>
      <c r="N16" s="10"/>
      <c r="O16" s="15"/>
      <c r="P16" s="11"/>
      <c r="Q16" s="11"/>
      <c r="R16" s="11"/>
    </row>
    <row r="17" spans="1:18" ht="12.75">
      <c r="A17" s="26"/>
      <c r="B17" s="16"/>
      <c r="C17" s="20" t="s">
        <v>57</v>
      </c>
      <c r="D17" s="16"/>
      <c r="E17" s="16"/>
      <c r="F17" s="16"/>
      <c r="G17" s="16"/>
      <c r="H17" s="16"/>
      <c r="I17" s="11"/>
      <c r="J17" s="42" t="s">
        <v>53</v>
      </c>
      <c r="K17" s="10"/>
      <c r="L17" s="11"/>
      <c r="M17" s="10"/>
      <c r="N17" s="11"/>
      <c r="O17" s="11"/>
      <c r="P17" s="11"/>
      <c r="Q17" s="11"/>
      <c r="R17" s="11"/>
    </row>
    <row r="18" spans="1:18" ht="12.75">
      <c r="A18" s="26"/>
      <c r="B18" s="16"/>
      <c r="C18" s="16" t="s">
        <v>56</v>
      </c>
      <c r="D18" s="16"/>
      <c r="E18" s="16"/>
      <c r="F18" s="16"/>
      <c r="G18" s="16"/>
      <c r="H18" s="16"/>
      <c r="I18" s="11"/>
      <c r="J18" s="42" t="s">
        <v>65</v>
      </c>
      <c r="K18" s="10"/>
      <c r="L18" s="11"/>
      <c r="M18" s="10"/>
      <c r="N18" s="11"/>
      <c r="O18" s="11"/>
      <c r="P18" s="11"/>
      <c r="Q18" s="11"/>
      <c r="R18" s="11"/>
    </row>
    <row r="19" spans="1:18" ht="12.75">
      <c r="A19" s="26"/>
      <c r="B19" s="16"/>
      <c r="C19" s="16" t="s">
        <v>58</v>
      </c>
      <c r="D19" s="16"/>
      <c r="E19" s="20"/>
      <c r="F19" s="16"/>
      <c r="G19" s="16"/>
      <c r="H19" s="16"/>
      <c r="I19" s="11"/>
      <c r="J19" s="11" t="s">
        <v>54</v>
      </c>
      <c r="K19" s="10"/>
      <c r="L19" s="11"/>
      <c r="M19" s="10"/>
      <c r="N19" s="11"/>
      <c r="O19" s="11"/>
      <c r="P19" s="11"/>
      <c r="Q19" s="11"/>
      <c r="R19" s="11"/>
    </row>
    <row r="20" spans="1:18" ht="12.75">
      <c r="A20" s="26"/>
      <c r="B20" s="16"/>
      <c r="C20" s="22" t="s">
        <v>55</v>
      </c>
      <c r="D20" s="3"/>
      <c r="E20" s="16"/>
      <c r="F20" s="20"/>
      <c r="G20" s="135">
        <v>1000</v>
      </c>
      <c r="H20" s="16"/>
      <c r="I20" s="11"/>
      <c r="J20" s="11" t="s">
        <v>40</v>
      </c>
      <c r="K20" s="10"/>
      <c r="L20" s="11"/>
      <c r="M20" s="10"/>
      <c r="N20" s="11"/>
      <c r="O20" s="11"/>
      <c r="P20" s="11"/>
      <c r="Q20" s="11"/>
      <c r="R20" s="11"/>
    </row>
    <row r="21" spans="1:18" ht="12.75">
      <c r="A21" s="26"/>
      <c r="B21" s="16"/>
      <c r="C21" s="16"/>
      <c r="D21" s="16"/>
      <c r="E21" s="20"/>
      <c r="F21" s="16"/>
      <c r="G21" s="16"/>
      <c r="H21" s="16"/>
      <c r="I21" s="11"/>
      <c r="J21" s="11"/>
      <c r="K21" s="10"/>
      <c r="L21" s="11"/>
      <c r="M21" s="10"/>
      <c r="N21" s="11"/>
      <c r="O21" s="11"/>
      <c r="P21" s="11"/>
      <c r="Q21" s="11"/>
      <c r="R21" s="11"/>
    </row>
    <row r="22" spans="1:18" ht="12.75">
      <c r="A22" s="39"/>
      <c r="B22" s="39"/>
      <c r="C22" s="4"/>
      <c r="D22" s="5"/>
      <c r="E22" s="6"/>
      <c r="F22" s="6"/>
      <c r="G22" s="5"/>
      <c r="H22" s="7"/>
      <c r="I22" s="8"/>
      <c r="J22" s="5"/>
      <c r="K22" s="5"/>
      <c r="L22" s="9"/>
      <c r="M22" s="9"/>
      <c r="N22" s="5"/>
      <c r="O22" s="5"/>
      <c r="P22" s="5"/>
      <c r="Q22" s="5"/>
      <c r="R22" s="5"/>
    </row>
    <row r="23" spans="1:18" ht="12.75">
      <c r="A23" s="26"/>
      <c r="B23" s="25" t="s">
        <v>35</v>
      </c>
      <c r="C23" s="26"/>
      <c r="D23" s="26"/>
      <c r="E23" s="167" t="s">
        <v>59</v>
      </c>
      <c r="F23" s="167"/>
      <c r="G23" s="26"/>
      <c r="H23" s="16"/>
      <c r="I23" s="25" t="s">
        <v>109</v>
      </c>
      <c r="J23" s="16"/>
      <c r="K23" s="16"/>
      <c r="L23" s="16"/>
      <c r="M23" s="16"/>
      <c r="N23" s="16"/>
      <c r="O23" s="16"/>
      <c r="P23" s="16"/>
      <c r="Q23" s="16"/>
      <c r="R23" s="26"/>
    </row>
    <row r="24" spans="1:18" ht="13.5" thickBot="1">
      <c r="A24" s="26"/>
      <c r="B24" s="26"/>
      <c r="C24" s="27"/>
      <c r="D24" s="26"/>
      <c r="E24" s="17" t="s">
        <v>3</v>
      </c>
      <c r="F24" s="17" t="s">
        <v>4</v>
      </c>
      <c r="G24" s="18" t="s">
        <v>7</v>
      </c>
      <c r="H24" s="16"/>
      <c r="I24" s="25" t="s">
        <v>94</v>
      </c>
      <c r="J24" s="16"/>
      <c r="K24" s="16"/>
      <c r="L24" s="16"/>
      <c r="M24" s="16"/>
      <c r="N24" s="16"/>
      <c r="O24" s="16"/>
      <c r="P24" s="16"/>
      <c r="Q24" s="16"/>
      <c r="R24" s="26"/>
    </row>
    <row r="25" spans="1:18" ht="12.75">
      <c r="A25" s="26"/>
      <c r="B25" s="26"/>
      <c r="C25" s="27"/>
      <c r="E25" s="54" t="s">
        <v>26</v>
      </c>
      <c r="F25" s="54" t="s">
        <v>28</v>
      </c>
      <c r="G25" s="16"/>
      <c r="H25" s="16"/>
      <c r="I25" s="26"/>
      <c r="J25" s="16"/>
      <c r="K25" s="26"/>
      <c r="L25" s="16"/>
      <c r="M25" s="16"/>
      <c r="N25" s="16"/>
      <c r="O25" s="16"/>
      <c r="P25" s="16"/>
      <c r="Q25" s="16"/>
      <c r="R25" s="26"/>
    </row>
    <row r="26" spans="1:18" ht="12.75">
      <c r="A26" s="26"/>
      <c r="B26" s="26"/>
      <c r="C26" s="26"/>
      <c r="D26" s="26"/>
      <c r="E26" s="55" t="s">
        <v>27</v>
      </c>
      <c r="F26" s="55" t="s">
        <v>29</v>
      </c>
      <c r="G26" s="16"/>
      <c r="H26" s="16"/>
      <c r="I26" s="157" t="s">
        <v>110</v>
      </c>
      <c r="J26" s="16"/>
      <c r="K26" s="26"/>
      <c r="L26" s="16"/>
      <c r="M26" s="16"/>
      <c r="N26" s="16"/>
      <c r="O26" s="16"/>
      <c r="P26" s="16"/>
      <c r="Q26" s="16"/>
      <c r="R26" s="26"/>
    </row>
    <row r="27" spans="1:18" ht="13.5" thickBot="1">
      <c r="A27" s="26"/>
      <c r="B27" s="26"/>
      <c r="C27" s="27" t="s">
        <v>0</v>
      </c>
      <c r="D27" s="28" t="s">
        <v>1</v>
      </c>
      <c r="E27" s="29" t="e">
        <f>+E10/$G$13</f>
        <v>#DIV/0!</v>
      </c>
      <c r="F27" s="29" t="e">
        <f>+F10/G13</f>
        <v>#DIV/0!</v>
      </c>
      <c r="G27" s="30" t="e">
        <f>+F27+E27</f>
        <v>#DIV/0!</v>
      </c>
      <c r="H27" s="16"/>
      <c r="I27" s="25" t="s">
        <v>93</v>
      </c>
      <c r="J27" s="26"/>
      <c r="K27" s="16"/>
      <c r="L27" s="16"/>
      <c r="M27" s="16"/>
      <c r="N27" s="16"/>
      <c r="O27" s="16"/>
      <c r="P27" s="16"/>
      <c r="Q27" s="16"/>
      <c r="R27" s="26"/>
    </row>
    <row r="28" spans="1:18" ht="12.75">
      <c r="A28" s="26"/>
      <c r="B28" s="26"/>
      <c r="C28" s="27" t="s">
        <v>0</v>
      </c>
      <c r="D28" s="28" t="s">
        <v>2</v>
      </c>
      <c r="E28" s="31" t="e">
        <f>+E11/G13</f>
        <v>#DIV/0!</v>
      </c>
      <c r="F28" s="31" t="e">
        <f>+F11/G13</f>
        <v>#DIV/0!</v>
      </c>
      <c r="G28" s="30" t="e">
        <f>+F28+E28</f>
        <v>#DIV/0!</v>
      </c>
      <c r="H28" s="16"/>
      <c r="I28" s="25" t="s">
        <v>89</v>
      </c>
      <c r="J28" s="26"/>
      <c r="K28" s="16"/>
      <c r="L28" s="16"/>
      <c r="M28" s="16"/>
      <c r="N28" s="16"/>
      <c r="O28" s="16"/>
      <c r="P28" s="16"/>
      <c r="Q28" s="16"/>
      <c r="R28" s="26"/>
    </row>
    <row r="29" spans="1:18" ht="12.75">
      <c r="A29" s="26"/>
      <c r="B29" s="26"/>
      <c r="C29" s="26"/>
      <c r="D29" s="26"/>
      <c r="E29" s="55" t="s">
        <v>30</v>
      </c>
      <c r="F29" s="55" t="s">
        <v>32</v>
      </c>
      <c r="G29" s="20"/>
      <c r="H29" s="16"/>
      <c r="I29" s="26"/>
      <c r="J29" s="26"/>
      <c r="K29" s="16"/>
      <c r="L29" s="16"/>
      <c r="M29" s="16"/>
      <c r="N29" s="16"/>
      <c r="O29" s="16"/>
      <c r="P29" s="16"/>
      <c r="Q29" s="16"/>
      <c r="R29" s="26"/>
    </row>
    <row r="30" spans="1:18" ht="13.5" thickBot="1">
      <c r="A30" s="26"/>
      <c r="B30" s="26"/>
      <c r="C30" s="20"/>
      <c r="D30" s="26"/>
      <c r="E30" s="56" t="s">
        <v>31</v>
      </c>
      <c r="F30" s="56" t="s">
        <v>31</v>
      </c>
      <c r="G30" s="16"/>
      <c r="H30" s="16"/>
      <c r="I30" s="25" t="s">
        <v>111</v>
      </c>
      <c r="J30" s="26"/>
      <c r="K30" s="16"/>
      <c r="L30" s="16"/>
      <c r="M30" s="16"/>
      <c r="N30" s="16"/>
      <c r="O30" s="16"/>
      <c r="P30" s="16"/>
      <c r="Q30" s="16"/>
      <c r="R30" s="26"/>
    </row>
    <row r="31" spans="1:18" ht="12.75">
      <c r="A31" s="26"/>
      <c r="B31" s="26"/>
      <c r="C31" s="27" t="s">
        <v>7</v>
      </c>
      <c r="D31" s="26"/>
      <c r="E31" s="32" t="e">
        <f>+E27+E28</f>
        <v>#DIV/0!</v>
      </c>
      <c r="F31" s="32" t="e">
        <f>+F27+F28</f>
        <v>#DIV/0!</v>
      </c>
      <c r="G31" s="30" t="e">
        <f>+F31+E31</f>
        <v>#DIV/0!</v>
      </c>
      <c r="H31" s="16"/>
      <c r="I31" s="25"/>
      <c r="J31" s="26"/>
      <c r="K31" s="18"/>
      <c r="L31" s="18"/>
      <c r="M31" s="18"/>
      <c r="N31" s="18"/>
      <c r="O31" s="40"/>
      <c r="P31" s="40"/>
      <c r="Q31" s="16"/>
      <c r="R31" s="26"/>
    </row>
    <row r="32" spans="1:18" ht="12.75">
      <c r="A32" s="26"/>
      <c r="B32" s="26"/>
      <c r="C32" s="27"/>
      <c r="D32" s="26"/>
      <c r="E32" s="20" t="s">
        <v>90</v>
      </c>
      <c r="F32" s="20"/>
      <c r="G32" s="26"/>
      <c r="H32" s="16"/>
      <c r="I32" s="25"/>
      <c r="J32" s="26"/>
      <c r="K32" s="18"/>
      <c r="L32" s="18"/>
      <c r="M32" s="18"/>
      <c r="N32" s="18"/>
      <c r="O32" s="40"/>
      <c r="P32" s="40"/>
      <c r="Q32" s="16"/>
      <c r="R32" s="26"/>
    </row>
    <row r="33" spans="1:18" ht="12.75">
      <c r="A33" s="26"/>
      <c r="B33" s="20" t="s">
        <v>102</v>
      </c>
      <c r="D33" s="26"/>
      <c r="E33" s="26"/>
      <c r="F33" s="26"/>
      <c r="G33" s="26"/>
      <c r="H33" s="16"/>
      <c r="I33" s="16"/>
      <c r="J33" s="26"/>
      <c r="K33" s="16"/>
      <c r="L33" s="16"/>
      <c r="M33" s="16"/>
      <c r="N33" s="16"/>
      <c r="O33" s="40"/>
      <c r="P33" s="41"/>
      <c r="Q33" s="16"/>
      <c r="R33" s="105" t="s">
        <v>112</v>
      </c>
    </row>
    <row r="34" spans="1:18" ht="12.75">
      <c r="A34" s="60"/>
      <c r="B34" s="61"/>
      <c r="C34" s="62"/>
      <c r="D34" s="61"/>
      <c r="E34" s="63" t="s">
        <v>105</v>
      </c>
      <c r="F34" s="64" t="s">
        <v>104</v>
      </c>
      <c r="G34" s="61"/>
      <c r="H34" s="61"/>
      <c r="I34" s="65"/>
      <c r="J34" s="61"/>
      <c r="K34" s="62"/>
      <c r="L34" s="62"/>
      <c r="M34" s="62"/>
      <c r="N34" s="62"/>
      <c r="O34" s="62"/>
      <c r="P34" s="61"/>
      <c r="Q34" s="61"/>
      <c r="R34" s="127" t="s">
        <v>96</v>
      </c>
    </row>
    <row r="35" spans="1:18" ht="12.75">
      <c r="A35" s="60"/>
      <c r="B35" s="61"/>
      <c r="C35" s="66"/>
      <c r="D35" s="66"/>
      <c r="E35" s="67" t="e">
        <f>+E14/G13</f>
        <v>#DIV/0!</v>
      </c>
      <c r="F35" s="45" t="e">
        <f>CONCATENATE(("Out of "),+$G$20*G31)</f>
        <v>#DIV/0!</v>
      </c>
      <c r="G35" s="16" t="s">
        <v>68</v>
      </c>
      <c r="H35" s="16"/>
      <c r="I35" s="46" t="e">
        <f>+$G$20*E31</f>
        <v>#DIV/0!</v>
      </c>
      <c r="J35" s="16" t="s">
        <v>36</v>
      </c>
      <c r="K35" s="46" t="e">
        <f>+$G$20*F31</f>
        <v>#DIV/0!</v>
      </c>
      <c r="L35" s="16" t="s">
        <v>22</v>
      </c>
      <c r="M35" s="16"/>
      <c r="N35" s="16"/>
      <c r="O35" s="16"/>
      <c r="P35" s="16"/>
      <c r="Q35" s="26"/>
      <c r="R35" s="127" t="s">
        <v>78</v>
      </c>
    </row>
    <row r="36" spans="1:18" ht="12.75">
      <c r="A36" s="60"/>
      <c r="B36" s="61"/>
      <c r="C36" s="163" t="s">
        <v>44</v>
      </c>
      <c r="D36" s="163"/>
      <c r="E36" s="163"/>
      <c r="F36" s="61"/>
      <c r="G36" s="70"/>
      <c r="H36" s="61"/>
      <c r="I36" s="64"/>
      <c r="J36" s="61"/>
      <c r="K36" s="61"/>
      <c r="L36" s="61"/>
      <c r="M36" s="61"/>
      <c r="N36" s="68"/>
      <c r="O36" s="71"/>
      <c r="P36" s="61"/>
      <c r="Q36" s="60"/>
      <c r="R36" s="127" t="s">
        <v>99</v>
      </c>
    </row>
    <row r="37" spans="1:18" ht="12.75">
      <c r="A37" s="60"/>
      <c r="B37" s="61"/>
      <c r="C37" s="66"/>
      <c r="D37" s="66"/>
      <c r="E37" s="107" t="e">
        <f>+E35/(1-E35)</f>
        <v>#DIV/0!</v>
      </c>
      <c r="F37" s="108" t="s">
        <v>52</v>
      </c>
      <c r="G37" s="109" t="e">
        <f>+E37</f>
        <v>#DIV/0!</v>
      </c>
      <c r="H37" s="22" t="s">
        <v>85</v>
      </c>
      <c r="J37" s="22"/>
      <c r="K37" s="16"/>
      <c r="L37" s="16"/>
      <c r="M37" s="16"/>
      <c r="N37" s="16"/>
      <c r="O37" s="16"/>
      <c r="P37" s="16"/>
      <c r="Q37" s="26"/>
      <c r="R37" s="60"/>
    </row>
    <row r="38" spans="1:18" ht="12.75">
      <c r="A38" s="60"/>
      <c r="B38" s="61"/>
      <c r="C38" s="66"/>
      <c r="D38" s="66"/>
      <c r="E38" s="72"/>
      <c r="F38" s="73"/>
      <c r="G38" s="74"/>
      <c r="H38" s="61"/>
      <c r="I38" s="61"/>
      <c r="J38" s="61"/>
      <c r="K38" s="61"/>
      <c r="L38" s="61"/>
      <c r="M38" s="61"/>
      <c r="N38" s="61"/>
      <c r="O38" s="61"/>
      <c r="P38" s="61"/>
      <c r="Q38" s="60"/>
      <c r="R38" s="60"/>
    </row>
    <row r="39" spans="1:18" ht="12.75">
      <c r="A39" s="26"/>
      <c r="B39" s="16"/>
      <c r="C39" s="20" t="s">
        <v>120</v>
      </c>
      <c r="D39" s="20"/>
      <c r="E39" s="20"/>
      <c r="F39" s="151"/>
      <c r="G39" s="152"/>
      <c r="H39" s="153"/>
      <c r="I39" s="152"/>
      <c r="J39" s="151"/>
      <c r="K39" s="151"/>
      <c r="L39" s="151"/>
      <c r="M39" s="151"/>
      <c r="N39" s="151"/>
      <c r="O39" s="153"/>
      <c r="P39" s="151"/>
      <c r="Q39" s="154"/>
      <c r="R39" s="26"/>
    </row>
    <row r="40" spans="1:18" ht="12.75">
      <c r="A40" s="75"/>
      <c r="B40" s="76"/>
      <c r="C40" s="165" t="s">
        <v>41</v>
      </c>
      <c r="D40" s="165"/>
      <c r="E40" s="165"/>
      <c r="F40" s="78" t="s">
        <v>100</v>
      </c>
      <c r="G40" s="76"/>
      <c r="H40" s="76"/>
      <c r="I40" s="76"/>
      <c r="J40" s="76"/>
      <c r="K40" s="76"/>
      <c r="L40" s="79"/>
      <c r="M40" s="80"/>
      <c r="N40" s="76"/>
      <c r="O40" s="76"/>
      <c r="P40" s="76"/>
      <c r="Q40" s="75"/>
      <c r="R40" s="128" t="s">
        <v>74</v>
      </c>
    </row>
    <row r="41" spans="1:18" ht="12.75">
      <c r="A41" s="75"/>
      <c r="B41" s="76"/>
      <c r="C41" s="81"/>
      <c r="D41" s="81"/>
      <c r="E41" s="82" t="e">
        <f>+E10/(E10+E11)</f>
        <v>#DIV/0!</v>
      </c>
      <c r="F41" s="45" t="s">
        <v>10</v>
      </c>
      <c r="G41" s="46" t="e">
        <f>+I35</f>
        <v>#DIV/0!</v>
      </c>
      <c r="H41" s="16" t="s">
        <v>33</v>
      </c>
      <c r="I41" s="46" t="e">
        <f>+G41*E41</f>
        <v>#DIV/0!</v>
      </c>
      <c r="J41" s="16" t="s">
        <v>18</v>
      </c>
      <c r="K41" s="46" t="e">
        <f>+G41-I41</f>
        <v>#DIV/0!</v>
      </c>
      <c r="L41" s="16" t="s">
        <v>11</v>
      </c>
      <c r="M41" s="48"/>
      <c r="N41" s="16"/>
      <c r="O41" s="16"/>
      <c r="P41" s="16"/>
      <c r="Q41" s="26"/>
      <c r="R41" s="129"/>
    </row>
    <row r="42" spans="1:18" ht="12.75">
      <c r="A42" s="75"/>
      <c r="B42" s="76"/>
      <c r="C42" s="165" t="s">
        <v>42</v>
      </c>
      <c r="D42" s="165"/>
      <c r="E42" s="165"/>
      <c r="F42" s="78" t="s">
        <v>101</v>
      </c>
      <c r="G42" s="76"/>
      <c r="H42" s="76"/>
      <c r="I42" s="76"/>
      <c r="J42" s="76"/>
      <c r="K42" s="76"/>
      <c r="L42" s="79"/>
      <c r="M42" s="83"/>
      <c r="N42" s="76"/>
      <c r="O42" s="76"/>
      <c r="P42" s="76"/>
      <c r="Q42" s="75"/>
      <c r="R42" s="128" t="s">
        <v>75</v>
      </c>
    </row>
    <row r="43" spans="1:18" ht="12.75">
      <c r="A43" s="75"/>
      <c r="B43" s="76"/>
      <c r="C43" s="81"/>
      <c r="D43" s="81"/>
      <c r="E43" s="82" t="e">
        <f>+F11/(F10+F11)</f>
        <v>#DIV/0!</v>
      </c>
      <c r="F43" s="45" t="s">
        <v>10</v>
      </c>
      <c r="G43" s="46" t="e">
        <f>+K35</f>
        <v>#DIV/0!</v>
      </c>
      <c r="H43" s="16" t="s">
        <v>21</v>
      </c>
      <c r="I43" s="46" t="e">
        <f>+G43*E43</f>
        <v>#DIV/0!</v>
      </c>
      <c r="J43" s="16" t="s">
        <v>19</v>
      </c>
      <c r="K43" s="46" t="e">
        <f>+G43-I43</f>
        <v>#DIV/0!</v>
      </c>
      <c r="L43" s="22" t="s">
        <v>122</v>
      </c>
      <c r="M43" s="45"/>
      <c r="N43" s="16"/>
      <c r="O43" s="16"/>
      <c r="P43" s="16"/>
      <c r="Q43" s="26"/>
      <c r="R43" s="129"/>
    </row>
    <row r="44" spans="1:19" ht="12.75">
      <c r="A44" s="75"/>
      <c r="B44" s="76"/>
      <c r="C44" s="165"/>
      <c r="D44" s="165"/>
      <c r="E44" s="165"/>
      <c r="F44" s="78" t="s">
        <v>51</v>
      </c>
      <c r="G44" s="76"/>
      <c r="H44" s="85" t="e">
        <f>1-E41</f>
        <v>#DIV/0!</v>
      </c>
      <c r="I44" s="76"/>
      <c r="J44" s="78" t="s">
        <v>45</v>
      </c>
      <c r="K44" s="86" t="e">
        <f>1-E43</f>
        <v>#DIV/0!</v>
      </c>
      <c r="L44" s="79"/>
      <c r="M44" s="83"/>
      <c r="N44" s="83"/>
      <c r="O44" s="84"/>
      <c r="P44" s="76"/>
      <c r="Q44" s="87"/>
      <c r="R44" s="129"/>
      <c r="S44" s="2"/>
    </row>
    <row r="45" spans="1:19" ht="12.75">
      <c r="A45" s="26"/>
      <c r="B45" s="16"/>
      <c r="C45" s="20" t="s">
        <v>103</v>
      </c>
      <c r="D45" s="16"/>
      <c r="E45" s="16"/>
      <c r="F45" s="16"/>
      <c r="G45" s="18"/>
      <c r="H45" s="47"/>
      <c r="I45" s="16"/>
      <c r="J45" s="16"/>
      <c r="K45" s="47"/>
      <c r="L45" s="23"/>
      <c r="M45" s="45"/>
      <c r="N45" s="45"/>
      <c r="O45" s="46"/>
      <c r="P45" s="16"/>
      <c r="Q45" s="34"/>
      <c r="R45" s="130"/>
      <c r="S45" s="2"/>
    </row>
    <row r="46" spans="1:19" ht="12.75">
      <c r="A46" s="60"/>
      <c r="B46" s="61"/>
      <c r="C46" s="163" t="s">
        <v>43</v>
      </c>
      <c r="D46" s="163"/>
      <c r="E46" s="163"/>
      <c r="F46" s="62" t="s">
        <v>8</v>
      </c>
      <c r="G46" s="63"/>
      <c r="H46" s="61"/>
      <c r="I46" s="61"/>
      <c r="J46" s="61"/>
      <c r="K46" s="61"/>
      <c r="L46" s="61"/>
      <c r="M46" s="61"/>
      <c r="N46" s="61"/>
      <c r="O46" s="69"/>
      <c r="P46" s="61"/>
      <c r="Q46" s="88"/>
      <c r="R46" s="127" t="s">
        <v>76</v>
      </c>
      <c r="S46" s="2"/>
    </row>
    <row r="47" spans="1:19" ht="12.75">
      <c r="A47" s="60"/>
      <c r="B47" s="61"/>
      <c r="C47" s="66"/>
      <c r="D47" s="66"/>
      <c r="E47" s="126" t="e">
        <f>E10/(E10+F10)</f>
        <v>#DIV/0!</v>
      </c>
      <c r="F47" s="45" t="s">
        <v>71</v>
      </c>
      <c r="G47" s="46" t="e">
        <f>+G20*E47</f>
        <v>#DIV/0!</v>
      </c>
      <c r="H47" s="16" t="s">
        <v>61</v>
      </c>
      <c r="I47" s="46" t="e">
        <f>+$G$20-G47</f>
        <v>#DIV/0!</v>
      </c>
      <c r="J47" s="16" t="s">
        <v>63</v>
      </c>
      <c r="K47" s="16"/>
      <c r="L47" s="16"/>
      <c r="M47" s="16"/>
      <c r="N47" s="16"/>
      <c r="O47" s="46"/>
      <c r="P47" s="16"/>
      <c r="Q47" s="34"/>
      <c r="R47" s="131"/>
      <c r="S47" s="2"/>
    </row>
    <row r="48" spans="1:19" ht="12.75">
      <c r="A48" s="60"/>
      <c r="B48" s="61"/>
      <c r="C48" s="163" t="s">
        <v>46</v>
      </c>
      <c r="D48" s="163"/>
      <c r="E48" s="163"/>
      <c r="F48" s="62" t="s">
        <v>9</v>
      </c>
      <c r="G48" s="63"/>
      <c r="H48" s="89"/>
      <c r="I48" s="61"/>
      <c r="J48" s="61"/>
      <c r="K48" s="89"/>
      <c r="L48" s="65"/>
      <c r="M48" s="68"/>
      <c r="N48" s="68"/>
      <c r="O48" s="69"/>
      <c r="P48" s="61"/>
      <c r="Q48" s="88"/>
      <c r="R48" s="127" t="s">
        <v>77</v>
      </c>
      <c r="S48" s="2"/>
    </row>
    <row r="49" spans="1:19" ht="12.75">
      <c r="A49" s="60"/>
      <c r="B49" s="61"/>
      <c r="C49" s="63"/>
      <c r="D49" s="63"/>
      <c r="E49" s="126" t="e">
        <f>F11/(E11+F11)</f>
        <v>#DIV/0!</v>
      </c>
      <c r="F49" s="45" t="s">
        <v>72</v>
      </c>
      <c r="G49" s="46" t="e">
        <f>+$G$20*E49</f>
        <v>#DIV/0!</v>
      </c>
      <c r="H49" s="16" t="s">
        <v>62</v>
      </c>
      <c r="I49" s="46" t="e">
        <f>+$G$20-G49</f>
        <v>#DIV/0!</v>
      </c>
      <c r="J49" s="16" t="s">
        <v>64</v>
      </c>
      <c r="K49" s="16"/>
      <c r="L49" s="16"/>
      <c r="M49" s="45"/>
      <c r="N49" s="16"/>
      <c r="O49" s="46"/>
      <c r="P49" s="16"/>
      <c r="Q49" s="34"/>
      <c r="R49" s="131"/>
      <c r="S49" s="2"/>
    </row>
    <row r="50" spans="1:18" ht="12.75">
      <c r="A50" s="60"/>
      <c r="B50" s="61"/>
      <c r="C50" s="66"/>
      <c r="D50" s="66"/>
      <c r="E50" s="61"/>
      <c r="F50" s="61"/>
      <c r="G50" s="61"/>
      <c r="H50" s="61"/>
      <c r="I50" s="61"/>
      <c r="J50" s="61"/>
      <c r="K50" s="61"/>
      <c r="L50" s="61"/>
      <c r="M50" s="61"/>
      <c r="N50" s="61"/>
      <c r="O50" s="61"/>
      <c r="P50" s="61"/>
      <c r="Q50" s="60"/>
      <c r="R50" s="131"/>
    </row>
    <row r="51" spans="1:18" ht="12.75">
      <c r="A51" s="26"/>
      <c r="B51" s="16"/>
      <c r="C51" s="20" t="s">
        <v>95</v>
      </c>
      <c r="D51" s="18"/>
      <c r="E51" s="18"/>
      <c r="F51" s="45"/>
      <c r="G51" s="46"/>
      <c r="H51" s="16"/>
      <c r="I51" s="46"/>
      <c r="J51" s="16"/>
      <c r="K51" s="16"/>
      <c r="L51" s="16"/>
      <c r="M51" s="45"/>
      <c r="N51" s="16"/>
      <c r="O51" s="16"/>
      <c r="P51" s="16"/>
      <c r="Q51" s="26"/>
      <c r="R51" s="130"/>
    </row>
    <row r="52" spans="1:20" ht="12.75">
      <c r="A52" s="75"/>
      <c r="B52" s="76"/>
      <c r="C52" s="165" t="s">
        <v>47</v>
      </c>
      <c r="D52" s="165"/>
      <c r="E52" s="165"/>
      <c r="F52" s="94" t="s">
        <v>12</v>
      </c>
      <c r="G52" s="78" t="s">
        <v>118</v>
      </c>
      <c r="H52" s="78"/>
      <c r="I52" s="94"/>
      <c r="J52" s="76"/>
      <c r="K52" s="76"/>
      <c r="L52" s="76"/>
      <c r="M52" s="83"/>
      <c r="N52" s="76"/>
      <c r="O52" s="76"/>
      <c r="P52" s="76"/>
      <c r="Q52" s="75"/>
      <c r="R52" s="128" t="s">
        <v>97</v>
      </c>
      <c r="S52" s="2"/>
      <c r="T52" s="2"/>
    </row>
    <row r="53" spans="1:18" ht="12.75">
      <c r="A53" s="75"/>
      <c r="B53" s="76"/>
      <c r="C53" s="81"/>
      <c r="D53" s="81"/>
      <c r="E53" s="95" t="e">
        <f>(E10/(E10+E11)/(F10/(F10+F11)))</f>
        <v>#DIV/0!</v>
      </c>
      <c r="F53" s="150" t="str">
        <f>+F47</f>
        <v>If test is positive,</v>
      </c>
      <c r="G53" s="40" t="e">
        <f>+E53</f>
        <v>#DIV/0!</v>
      </c>
      <c r="H53" s="16" t="s">
        <v>87</v>
      </c>
      <c r="I53" s="16"/>
      <c r="J53" s="16"/>
      <c r="K53" s="46" t="s">
        <v>34</v>
      </c>
      <c r="L53" s="16"/>
      <c r="M53" s="149" t="e">
        <f>IF(G53&lt;2,"(Insig)",(IF(G53&lt;5,"(Small)",(IF(G53&lt;=10,"(Modest)","(Large)")))))</f>
        <v>#DIV/0!</v>
      </c>
      <c r="N53" s="16"/>
      <c r="O53" s="16"/>
      <c r="P53" s="16"/>
      <c r="Q53" s="26"/>
      <c r="R53" s="129"/>
    </row>
    <row r="54" spans="1:18" ht="12.75">
      <c r="A54" s="75"/>
      <c r="B54" s="76"/>
      <c r="C54" s="165" t="s">
        <v>48</v>
      </c>
      <c r="D54" s="165"/>
      <c r="E54" s="165"/>
      <c r="F54" s="94" t="s">
        <v>13</v>
      </c>
      <c r="G54" s="94" t="s">
        <v>119</v>
      </c>
      <c r="H54" s="94"/>
      <c r="I54" s="76"/>
      <c r="J54" s="76"/>
      <c r="K54" s="76"/>
      <c r="L54" s="84"/>
      <c r="M54" s="96"/>
      <c r="N54" s="76"/>
      <c r="O54" s="76"/>
      <c r="P54" s="76"/>
      <c r="Q54" s="75"/>
      <c r="R54" s="128" t="s">
        <v>98</v>
      </c>
    </row>
    <row r="55" spans="1:18" ht="12.75">
      <c r="A55" s="75"/>
      <c r="B55" s="76"/>
      <c r="C55" s="77"/>
      <c r="D55" s="77"/>
      <c r="E55" s="97" t="e">
        <f>(E11/(E10+E11)/(F11/(F10+F11)))</f>
        <v>#DIV/0!</v>
      </c>
      <c r="F55" s="150" t="str">
        <f>+F49</f>
        <v>If test is negative,</v>
      </c>
      <c r="G55" s="40" t="e">
        <f>+E55</f>
        <v>#DIV/0!</v>
      </c>
      <c r="H55" s="16" t="s">
        <v>86</v>
      </c>
      <c r="I55" s="16"/>
      <c r="J55" s="37"/>
      <c r="K55" s="46" t="s">
        <v>34</v>
      </c>
      <c r="L55" s="16"/>
      <c r="M55" s="149" t="e">
        <f>IF(G55&lt;0.1,"(Large)",(IF(G55&lt;0.2,"(Modest)",(IF(G55&lt;0.5,"(Small)","(Insig)")))))</f>
        <v>#DIV/0!</v>
      </c>
      <c r="N55" s="16"/>
      <c r="O55" s="16"/>
      <c r="P55" s="16"/>
      <c r="Q55" s="26"/>
      <c r="R55" s="129"/>
    </row>
    <row r="56" spans="1:18" ht="12.75">
      <c r="A56" s="75"/>
      <c r="B56" s="76"/>
      <c r="C56" s="76"/>
      <c r="D56" s="76"/>
      <c r="E56" s="76"/>
      <c r="F56" s="76"/>
      <c r="G56" s="76"/>
      <c r="H56" s="76"/>
      <c r="I56" s="76"/>
      <c r="J56" s="76"/>
      <c r="K56" s="76"/>
      <c r="L56" s="76"/>
      <c r="M56" s="76"/>
      <c r="N56" s="76"/>
      <c r="O56" s="76"/>
      <c r="P56" s="76"/>
      <c r="Q56" s="75"/>
      <c r="R56" s="129"/>
    </row>
    <row r="57" spans="1:18" ht="12.75">
      <c r="A57" s="26"/>
      <c r="B57" s="16"/>
      <c r="C57" s="16"/>
      <c r="D57" s="16"/>
      <c r="E57" s="16"/>
      <c r="F57" s="45"/>
      <c r="G57" s="40"/>
      <c r="H57" s="16"/>
      <c r="I57" s="16"/>
      <c r="J57" s="37"/>
      <c r="K57" s="46"/>
      <c r="L57" s="16"/>
      <c r="M57" s="49"/>
      <c r="N57" s="16"/>
      <c r="O57" s="16"/>
      <c r="P57" s="16"/>
      <c r="Q57" s="26"/>
      <c r="R57" s="130"/>
    </row>
    <row r="58" spans="1:18" ht="12.75">
      <c r="A58" s="60"/>
      <c r="B58" s="61"/>
      <c r="C58" s="164" t="s">
        <v>49</v>
      </c>
      <c r="D58" s="164"/>
      <c r="E58" s="164"/>
      <c r="F58" s="64" t="s">
        <v>24</v>
      </c>
      <c r="G58" s="64"/>
      <c r="H58" s="61"/>
      <c r="I58" s="61"/>
      <c r="J58" s="90"/>
      <c r="K58" s="61"/>
      <c r="L58" s="61"/>
      <c r="M58" s="68"/>
      <c r="N58" s="61"/>
      <c r="O58" s="61"/>
      <c r="P58" s="61"/>
      <c r="Q58" s="60"/>
      <c r="R58" s="127" t="s">
        <v>79</v>
      </c>
    </row>
    <row r="59" spans="1:18" ht="12.75">
      <c r="A59" s="60"/>
      <c r="B59" s="61"/>
      <c r="C59" s="106"/>
      <c r="D59" s="106"/>
      <c r="E59" s="110" t="e">
        <f>+E37*E53</f>
        <v>#DIV/0!</v>
      </c>
      <c r="F59" s="150" t="str">
        <f>+F47</f>
        <v>If test is positive,</v>
      </c>
      <c r="G59" s="111" t="e">
        <f>+E59</f>
        <v>#DIV/0!</v>
      </c>
      <c r="H59" s="112" t="s">
        <v>83</v>
      </c>
      <c r="I59" s="112"/>
      <c r="J59" s="22"/>
      <c r="K59" s="22"/>
      <c r="L59" s="16"/>
      <c r="M59" s="45"/>
      <c r="N59" s="45"/>
      <c r="O59" s="40"/>
      <c r="P59" s="23"/>
      <c r="Q59" s="26"/>
      <c r="R59" s="131"/>
    </row>
    <row r="60" spans="1:18" ht="12.75">
      <c r="A60" s="60"/>
      <c r="B60" s="61"/>
      <c r="C60" s="164" t="s">
        <v>50</v>
      </c>
      <c r="D60" s="164"/>
      <c r="E60" s="164"/>
      <c r="F60" s="113" t="s">
        <v>25</v>
      </c>
      <c r="G60" s="113"/>
      <c r="H60" s="114"/>
      <c r="I60" s="114"/>
      <c r="J60" s="115"/>
      <c r="K60" s="61"/>
      <c r="L60" s="61"/>
      <c r="M60" s="68"/>
      <c r="N60" s="61"/>
      <c r="O60" s="61"/>
      <c r="P60" s="61"/>
      <c r="Q60" s="60"/>
      <c r="R60" s="127" t="s">
        <v>80</v>
      </c>
    </row>
    <row r="61" spans="1:18" ht="12.75">
      <c r="A61" s="60"/>
      <c r="B61" s="61"/>
      <c r="C61" s="106"/>
      <c r="D61" s="106"/>
      <c r="E61" s="116" t="e">
        <f>+E37*E55</f>
        <v>#DIV/0!</v>
      </c>
      <c r="F61" s="150" t="str">
        <f>+F49</f>
        <v>If test is negative,</v>
      </c>
      <c r="G61" s="111" t="e">
        <f>+E61</f>
        <v>#DIV/0!</v>
      </c>
      <c r="H61" s="112" t="s">
        <v>84</v>
      </c>
      <c r="I61" s="112"/>
      <c r="J61" s="22"/>
      <c r="K61" s="22"/>
      <c r="L61" s="16"/>
      <c r="M61" s="45"/>
      <c r="N61" s="45"/>
      <c r="O61" s="40"/>
      <c r="P61" s="23"/>
      <c r="Q61" s="26"/>
      <c r="R61" s="60"/>
    </row>
    <row r="62" spans="1:18" ht="12.75">
      <c r="A62" s="60"/>
      <c r="B62" s="61"/>
      <c r="C62" s="91"/>
      <c r="D62" s="91"/>
      <c r="E62" s="92"/>
      <c r="F62" s="68"/>
      <c r="G62" s="93"/>
      <c r="H62" s="65"/>
      <c r="I62" s="61"/>
      <c r="J62" s="90"/>
      <c r="K62" s="61"/>
      <c r="L62" s="61"/>
      <c r="M62" s="68"/>
      <c r="N62" s="68"/>
      <c r="O62" s="93"/>
      <c r="P62" s="65"/>
      <c r="Q62" s="60"/>
      <c r="R62" s="60"/>
    </row>
    <row r="63" spans="1:18" ht="12.75">
      <c r="A63" s="26"/>
      <c r="B63" s="26"/>
      <c r="C63" s="38"/>
      <c r="D63" s="38"/>
      <c r="E63" s="38"/>
      <c r="F63" s="35"/>
      <c r="G63" s="36"/>
      <c r="H63" s="33"/>
      <c r="I63" s="26"/>
      <c r="J63" s="37"/>
      <c r="K63" s="26"/>
      <c r="L63" s="26"/>
      <c r="M63" s="35"/>
      <c r="N63" s="35"/>
      <c r="O63" s="36"/>
      <c r="P63" s="33"/>
      <c r="Q63" s="26"/>
      <c r="R63" s="26"/>
    </row>
    <row r="64" spans="1:18" ht="12.75">
      <c r="A64" s="75"/>
      <c r="B64" s="162" t="s">
        <v>116</v>
      </c>
      <c r="C64" s="162"/>
      <c r="D64" s="162"/>
      <c r="E64" s="162"/>
      <c r="F64" s="118"/>
      <c r="G64" s="119"/>
      <c r="H64" s="94"/>
      <c r="I64" s="120"/>
      <c r="J64" s="98"/>
      <c r="K64" s="75"/>
      <c r="L64" s="75"/>
      <c r="M64" s="99"/>
      <c r="N64" s="99"/>
      <c r="O64" s="100"/>
      <c r="P64" s="75"/>
      <c r="Q64" s="75"/>
      <c r="R64" s="128" t="s">
        <v>81</v>
      </c>
    </row>
    <row r="65" spans="1:18" ht="12.75">
      <c r="A65" s="75"/>
      <c r="B65" s="121"/>
      <c r="C65" s="121"/>
      <c r="D65" s="121"/>
      <c r="E65" s="118" t="e">
        <f>+E59/(1+E59)</f>
        <v>#DIV/0!</v>
      </c>
      <c r="F65" s="122" t="s">
        <v>69</v>
      </c>
      <c r="G65" s="123"/>
      <c r="H65" s="124"/>
      <c r="I65" s="125"/>
      <c r="J65" s="37"/>
      <c r="K65" s="50" t="e">
        <f>+E65</f>
        <v>#DIV/0!</v>
      </c>
      <c r="L65" s="26"/>
      <c r="M65" s="35"/>
      <c r="N65" s="35"/>
      <c r="O65" s="36"/>
      <c r="P65" s="26"/>
      <c r="Q65" s="26"/>
      <c r="R65" s="75"/>
    </row>
    <row r="66" spans="1:18" ht="12.75">
      <c r="A66" s="75"/>
      <c r="B66" s="162" t="s">
        <v>117</v>
      </c>
      <c r="C66" s="162"/>
      <c r="D66" s="162"/>
      <c r="E66" s="162"/>
      <c r="F66" s="119"/>
      <c r="G66" s="119"/>
      <c r="H66" s="120"/>
      <c r="I66" s="120"/>
      <c r="J66" s="98"/>
      <c r="K66" s="101"/>
      <c r="L66" s="75"/>
      <c r="M66" s="99"/>
      <c r="N66" s="99"/>
      <c r="O66" s="100"/>
      <c r="P66" s="75"/>
      <c r="Q66" s="75"/>
      <c r="R66" s="128" t="s">
        <v>82</v>
      </c>
    </row>
    <row r="67" spans="1:18" ht="12.75">
      <c r="A67" s="75"/>
      <c r="B67" s="117"/>
      <c r="C67" s="117"/>
      <c r="D67" s="117"/>
      <c r="E67" s="118" t="e">
        <f>+E61/(1+E61)</f>
        <v>#DIV/0!</v>
      </c>
      <c r="F67" s="122" t="s">
        <v>70</v>
      </c>
      <c r="G67" s="123"/>
      <c r="H67" s="125"/>
      <c r="I67" s="125"/>
      <c r="J67" s="37"/>
      <c r="K67" s="50" t="e">
        <f>+E67</f>
        <v>#DIV/0!</v>
      </c>
      <c r="L67" s="26"/>
      <c r="M67" s="35"/>
      <c r="N67" s="35"/>
      <c r="O67" s="36"/>
      <c r="P67" s="26"/>
      <c r="Q67" s="26"/>
      <c r="R67" s="75"/>
    </row>
    <row r="68" spans="1:18" ht="12.75">
      <c r="A68" s="75"/>
      <c r="B68" s="120"/>
      <c r="C68" s="120"/>
      <c r="D68" s="120"/>
      <c r="E68" s="120"/>
      <c r="F68" s="120"/>
      <c r="G68" s="120"/>
      <c r="H68" s="120"/>
      <c r="I68" s="102"/>
      <c r="J68" s="102"/>
      <c r="K68" s="75"/>
      <c r="L68" s="75"/>
      <c r="M68" s="75"/>
      <c r="N68" s="103"/>
      <c r="O68" s="75"/>
      <c r="P68" s="75"/>
      <c r="Q68" s="75"/>
      <c r="R68" s="75"/>
    </row>
    <row r="69" spans="1:18" ht="12.75">
      <c r="A69" s="26"/>
      <c r="B69" s="26"/>
      <c r="C69" s="26"/>
      <c r="D69" s="26"/>
      <c r="E69" s="26"/>
      <c r="F69" s="26"/>
      <c r="G69" s="26"/>
      <c r="H69" s="26"/>
      <c r="I69" s="26"/>
      <c r="J69" s="26"/>
      <c r="K69" s="26"/>
      <c r="L69" s="26"/>
      <c r="M69" s="26"/>
      <c r="N69" s="26"/>
      <c r="O69" s="26"/>
      <c r="P69" s="33"/>
      <c r="Q69" s="26"/>
      <c r="R69" s="26"/>
    </row>
    <row r="70" spans="1:18" ht="12.75">
      <c r="A70" s="60"/>
      <c r="B70" s="61"/>
      <c r="C70" s="164" t="s">
        <v>106</v>
      </c>
      <c r="D70" s="164"/>
      <c r="E70" s="164"/>
      <c r="F70" s="64" t="s">
        <v>107</v>
      </c>
      <c r="G70" s="64"/>
      <c r="H70" s="61"/>
      <c r="I70" s="156" t="s">
        <v>88</v>
      </c>
      <c r="J70" s="90"/>
      <c r="K70" s="61"/>
      <c r="L70" s="61"/>
      <c r="M70" s="68"/>
      <c r="N70" s="61"/>
      <c r="O70" s="61"/>
      <c r="P70" s="61"/>
      <c r="Q70" s="60"/>
      <c r="R70" s="127" t="s">
        <v>108</v>
      </c>
    </row>
    <row r="71" spans="1:18" ht="12.75">
      <c r="A71" s="60"/>
      <c r="B71" s="61"/>
      <c r="C71" s="106"/>
      <c r="D71" s="106"/>
      <c r="E71" s="69" t="e">
        <f>1/(E41-(1-E43))</f>
        <v>#DIV/0!</v>
      </c>
      <c r="F71" s="158" t="s">
        <v>113</v>
      </c>
      <c r="G71" s="111"/>
      <c r="H71" s="112"/>
      <c r="I71" s="112"/>
      <c r="J71" s="22"/>
      <c r="K71" s="22"/>
      <c r="L71" s="16"/>
      <c r="M71" s="45"/>
      <c r="N71" s="45"/>
      <c r="O71" s="40"/>
      <c r="P71" s="23"/>
      <c r="Q71" s="26"/>
      <c r="R71" s="131"/>
    </row>
    <row r="72" spans="1:18" ht="12.75">
      <c r="A72" s="60"/>
      <c r="B72" s="61"/>
      <c r="C72" s="164" t="s">
        <v>50</v>
      </c>
      <c r="D72" s="164"/>
      <c r="E72" s="164"/>
      <c r="F72" s="113" t="s">
        <v>25</v>
      </c>
      <c r="G72" s="113"/>
      <c r="H72" s="114"/>
      <c r="I72" s="114"/>
      <c r="J72" s="115"/>
      <c r="K72" s="61"/>
      <c r="L72" s="61"/>
      <c r="M72" s="68"/>
      <c r="N72" s="61"/>
      <c r="O72" s="61"/>
      <c r="P72" s="61"/>
      <c r="Q72" s="60"/>
      <c r="R72" s="127"/>
    </row>
    <row r="73" spans="1:18" ht="12.75">
      <c r="A73" s="26"/>
      <c r="B73" s="105" t="s">
        <v>73</v>
      </c>
      <c r="C73" s="26"/>
      <c r="D73" s="26"/>
      <c r="E73" s="26"/>
      <c r="F73" s="26"/>
      <c r="H73" s="16"/>
      <c r="I73" s="104" t="s">
        <v>66</v>
      </c>
      <c r="J73" s="26"/>
      <c r="K73" s="26"/>
      <c r="L73" s="105" t="s">
        <v>92</v>
      </c>
      <c r="M73" s="26"/>
      <c r="N73" s="155" t="s">
        <v>91</v>
      </c>
      <c r="O73" s="26"/>
      <c r="P73" s="33"/>
      <c r="Q73" s="26"/>
      <c r="R73" s="26"/>
    </row>
    <row r="74" spans="1:18" ht="12.75">
      <c r="A74" s="26"/>
      <c r="B74" s="26"/>
      <c r="C74" s="26"/>
      <c r="D74" s="26"/>
      <c r="E74" s="26"/>
      <c r="F74" s="26"/>
      <c r="G74" s="26"/>
      <c r="H74" s="26"/>
      <c r="I74" s="26"/>
      <c r="J74" s="26"/>
      <c r="K74" s="26"/>
      <c r="L74" s="26"/>
      <c r="M74" s="26"/>
      <c r="N74" s="26"/>
      <c r="O74" s="26"/>
      <c r="P74" s="26"/>
      <c r="Q74" s="26"/>
      <c r="R74" s="26"/>
    </row>
    <row r="75" spans="1:18" ht="12.75">
      <c r="A75" s="26"/>
      <c r="B75" s="25" t="s">
        <v>15</v>
      </c>
      <c r="C75" s="26"/>
      <c r="D75" s="26"/>
      <c r="F75" s="25"/>
      <c r="G75" s="25"/>
      <c r="H75" s="166" t="s">
        <v>60</v>
      </c>
      <c r="I75" s="166"/>
      <c r="J75" s="166"/>
      <c r="K75" s="166"/>
      <c r="L75" s="166"/>
      <c r="M75" s="166"/>
      <c r="N75" s="166"/>
      <c r="O75" s="26"/>
      <c r="P75" s="26"/>
      <c r="Q75" s="26"/>
      <c r="R75" s="26"/>
    </row>
    <row r="76" s="39" customFormat="1" ht="12.75"/>
  </sheetData>
  <sheetProtection sheet="1" objects="1" scenarios="1"/>
  <mergeCells count="17">
    <mergeCell ref="H75:N75"/>
    <mergeCell ref="E6:F6"/>
    <mergeCell ref="C36:E36"/>
    <mergeCell ref="E23:F23"/>
    <mergeCell ref="C54:E54"/>
    <mergeCell ref="C40:E40"/>
    <mergeCell ref="C42:E42"/>
    <mergeCell ref="C44:E44"/>
    <mergeCell ref="C70:E70"/>
    <mergeCell ref="C72:E72"/>
    <mergeCell ref="B66:E66"/>
    <mergeCell ref="B64:E64"/>
    <mergeCell ref="C46:E46"/>
    <mergeCell ref="C48:E48"/>
    <mergeCell ref="C60:E60"/>
    <mergeCell ref="C52:E52"/>
    <mergeCell ref="C58:E58"/>
  </mergeCells>
  <hyperlinks>
    <hyperlink ref="I70" r:id="rId1" display="http://www.jr2.ox.ac.uk/bandolier/band27/b27-2.html"/>
    <hyperlink ref="I73" r:id="rId2" display="http://www.healthcare.ubc.ca/calc/bayes.html"/>
    <hyperlink ref="N73" r:id="rId3" display="http://www.google.com/search?sourceid=navclient&amp;q=CIcalculator%2Exls"/>
  </hyperlinks>
  <printOptions/>
  <pageMargins left="0.17" right="0.16" top="0.18" bottom="0.17" header="0.17" footer="0.2"/>
  <pageSetup fitToHeight="1" fitToWidth="1" horizontalDpi="600" verticalDpi="600" orientation="landscape" scale="61"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 School of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Sheri Strite</dc:creator>
  <cp:keywords/>
  <dc:description/>
  <cp:lastModifiedBy>SheriStrite</cp:lastModifiedBy>
  <cp:lastPrinted>2010-04-12T20:20:52Z</cp:lastPrinted>
  <dcterms:created xsi:type="dcterms:W3CDTF">2002-07-08T15:57:06Z</dcterms:created>
  <dcterms:modified xsi:type="dcterms:W3CDTF">2014-01-22T02:37:30Z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